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TATER\Research\СИМС0002 Регистар на документи за изработка на извештаи\Годишни статистички извештаи\2024\portfoilija SFK 2024\"/>
    </mc:Choice>
  </mc:AlternateContent>
  <xr:revisionPtr revIDLastSave="0" documentId="13_ncr:1_{482FD22F-3885-49EB-A5EF-F265A3892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слов" sheetId="82" r:id="rId1"/>
    <sheet name="2 Содржина" sheetId="17" r:id="rId2"/>
    <sheet name="3 Кратенки" sheetId="20" r:id="rId3"/>
    <sheet name="4 САВАз" sheetId="83" r:id="rId4"/>
    <sheet name="5 КБПз " sheetId="86" r:id="rId5"/>
    <sheet name="6 ТРИГЛАВз" sheetId="89" r:id="rId6"/>
    <sheet name="7 САВАд" sheetId="87" r:id="rId7"/>
    <sheet name="8 КБПд" sheetId="84" r:id="rId8"/>
    <sheet name="9 ТРИГЛАВд" sheetId="88" r:id="rId9"/>
    <sheet name="10 ВФПд" sheetId="85" r:id="rId10"/>
  </sheets>
  <calcPr calcId="191029"/>
  <customWorkbookViews>
    <customWorkbookView name="new print" guid="{D42A0943-5369-464D-8573-E4002B974BA3}" maximized="1" xWindow="-9" yWindow="-9" windowWidth="1938" windowHeight="1048" activeSheetId="4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9" i="87" l="1"/>
  <c r="F177" i="87"/>
  <c r="F140" i="89"/>
  <c r="F139" i="89"/>
  <c r="E121" i="89"/>
  <c r="F115" i="89"/>
  <c r="E114" i="89"/>
  <c r="E113" i="89"/>
  <c r="E112" i="89"/>
  <c r="E111" i="89"/>
  <c r="E110" i="89"/>
  <c r="E109" i="89"/>
  <c r="E108" i="89"/>
  <c r="E107" i="89"/>
  <c r="F104" i="89"/>
  <c r="F98" i="89"/>
  <c r="F116" i="89" s="1"/>
  <c r="F141" i="89" s="1"/>
  <c r="F144" i="89" s="1"/>
  <c r="G81" i="88"/>
  <c r="F81" i="88"/>
  <c r="G80" i="88"/>
  <c r="F80" i="88"/>
  <c r="F60" i="88"/>
  <c r="E53" i="88"/>
  <c r="G50" i="88"/>
  <c r="F50" i="88"/>
  <c r="F46" i="88"/>
  <c r="F61" i="88" s="1"/>
  <c r="F82" i="88" s="1"/>
  <c r="F85" i="88" s="1"/>
  <c r="F180" i="87" l="1"/>
  <c r="G176" i="87" s="1"/>
  <c r="G144" i="89"/>
  <c r="G136" i="89"/>
  <c r="G130" i="89"/>
  <c r="G124" i="89"/>
  <c r="G113" i="89"/>
  <c r="G110" i="89"/>
  <c r="G107" i="89"/>
  <c r="G93" i="89"/>
  <c r="G87" i="89"/>
  <c r="G81" i="89"/>
  <c r="G75" i="89"/>
  <c r="G69" i="89"/>
  <c r="G63" i="89"/>
  <c r="G57" i="89"/>
  <c r="G51" i="89"/>
  <c r="G45" i="89"/>
  <c r="G39" i="89"/>
  <c r="G33" i="89"/>
  <c r="G27" i="89"/>
  <c r="G21" i="89"/>
  <c r="G15" i="89"/>
  <c r="G9" i="89"/>
  <c r="G135" i="89"/>
  <c r="G129" i="89"/>
  <c r="G123" i="89"/>
  <c r="G92" i="89"/>
  <c r="G86" i="89"/>
  <c r="G80" i="89"/>
  <c r="G74" i="89"/>
  <c r="G68" i="89"/>
  <c r="G62" i="89"/>
  <c r="G56" i="89"/>
  <c r="G50" i="89"/>
  <c r="G44" i="89"/>
  <c r="G38" i="89"/>
  <c r="G32" i="89"/>
  <c r="G26" i="89"/>
  <c r="G20" i="89"/>
  <c r="G14" i="89"/>
  <c r="G8" i="89"/>
  <c r="G143" i="89"/>
  <c r="G134" i="89"/>
  <c r="G128" i="89"/>
  <c r="G122" i="89"/>
  <c r="G112" i="89"/>
  <c r="G85" i="89"/>
  <c r="G73" i="89"/>
  <c r="G61" i="89"/>
  <c r="G49" i="89"/>
  <c r="G43" i="89"/>
  <c r="G31" i="89"/>
  <c r="G19" i="89"/>
  <c r="G7" i="89"/>
  <c r="G142" i="89"/>
  <c r="G133" i="89"/>
  <c r="G127" i="89"/>
  <c r="G121" i="89"/>
  <c r="G96" i="89"/>
  <c r="G90" i="89"/>
  <c r="G84" i="89"/>
  <c r="G78" i="89"/>
  <c r="G72" i="89"/>
  <c r="G66" i="89"/>
  <c r="G60" i="89"/>
  <c r="G54" i="89"/>
  <c r="G48" i="89"/>
  <c r="G42" i="89"/>
  <c r="G36" i="89"/>
  <c r="G30" i="89"/>
  <c r="G24" i="89"/>
  <c r="G18" i="89"/>
  <c r="G12" i="89"/>
  <c r="G6" i="89"/>
  <c r="G138" i="89"/>
  <c r="G132" i="89"/>
  <c r="G126" i="89"/>
  <c r="G114" i="89"/>
  <c r="G111" i="89"/>
  <c r="G108" i="89"/>
  <c r="G102" i="89"/>
  <c r="G95" i="89"/>
  <c r="G89" i="89"/>
  <c r="G83" i="89"/>
  <c r="G77" i="89"/>
  <c r="G71" i="89"/>
  <c r="G65" i="89"/>
  <c r="G59" i="89"/>
  <c r="G53" i="89"/>
  <c r="G47" i="89"/>
  <c r="G41" i="89"/>
  <c r="G35" i="89"/>
  <c r="G29" i="89"/>
  <c r="G23" i="89"/>
  <c r="G17" i="89"/>
  <c r="G11" i="89"/>
  <c r="G137" i="89"/>
  <c r="G131" i="89"/>
  <c r="G125" i="89"/>
  <c r="G120" i="89"/>
  <c r="G101" i="89"/>
  <c r="G94" i="89"/>
  <c r="G88" i="89"/>
  <c r="G82" i="89"/>
  <c r="G76" i="89"/>
  <c r="G70" i="89"/>
  <c r="G64" i="89"/>
  <c r="G58" i="89"/>
  <c r="G52" i="89"/>
  <c r="G46" i="89"/>
  <c r="G40" i="89"/>
  <c r="G34" i="89"/>
  <c r="G28" i="89"/>
  <c r="G22" i="89"/>
  <c r="G16" i="89"/>
  <c r="G10" i="89"/>
  <c r="G109" i="89"/>
  <c r="G97" i="89"/>
  <c r="G91" i="89"/>
  <c r="G79" i="89"/>
  <c r="G67" i="89"/>
  <c r="G55" i="89"/>
  <c r="G37" i="89"/>
  <c r="G25" i="89"/>
  <c r="G13" i="89"/>
  <c r="G56" i="88"/>
  <c r="G41" i="88"/>
  <c r="G35" i="88"/>
  <c r="G29" i="88"/>
  <c r="G23" i="88"/>
  <c r="G17" i="88"/>
  <c r="G11" i="88"/>
  <c r="G40" i="88"/>
  <c r="G28" i="88"/>
  <c r="G22" i="88"/>
  <c r="G10" i="88"/>
  <c r="G36" i="88"/>
  <c r="G54" i="88"/>
  <c r="G34" i="88"/>
  <c r="G16" i="88"/>
  <c r="G30" i="88"/>
  <c r="G53" i="88"/>
  <c r="G45" i="88"/>
  <c r="G39" i="88"/>
  <c r="G33" i="88"/>
  <c r="G27" i="88"/>
  <c r="G21" i="88"/>
  <c r="G15" i="88"/>
  <c r="G9" i="88"/>
  <c r="G37" i="88"/>
  <c r="G25" i="88"/>
  <c r="G7" i="88"/>
  <c r="G12" i="88"/>
  <c r="G44" i="88"/>
  <c r="G38" i="88"/>
  <c r="G32" i="88"/>
  <c r="G26" i="88"/>
  <c r="G20" i="88"/>
  <c r="G14" i="88"/>
  <c r="G8" i="88"/>
  <c r="G43" i="88"/>
  <c r="G31" i="88"/>
  <c r="G19" i="88"/>
  <c r="G13" i="88"/>
  <c r="G58" i="88"/>
  <c r="G42" i="88"/>
  <c r="G24" i="88"/>
  <c r="G18" i="88"/>
  <c r="G6" i="88"/>
  <c r="G104" i="89" l="1"/>
  <c r="G177" i="87"/>
  <c r="G139" i="89"/>
  <c r="G140" i="89" s="1"/>
  <c r="G98" i="89"/>
  <c r="G115" i="89"/>
  <c r="G46" i="88"/>
  <c r="G61" i="88" s="1"/>
  <c r="G82" i="88" s="1"/>
  <c r="G85" i="88" s="1"/>
  <c r="G116" i="89" l="1"/>
  <c r="G141" i="89" s="1"/>
  <c r="F175" i="87"/>
  <c r="F151" i="87"/>
  <c r="F132" i="87"/>
  <c r="F128" i="87"/>
  <c r="F118" i="87"/>
  <c r="F112" i="87"/>
  <c r="F102" i="87"/>
  <c r="F97" i="87"/>
  <c r="F176" i="87" l="1"/>
  <c r="G180" i="87" l="1"/>
  <c r="G172" i="87"/>
  <c r="G166" i="87"/>
  <c r="G160" i="87"/>
  <c r="G154" i="87"/>
  <c r="G147" i="87"/>
  <c r="G141" i="87"/>
  <c r="G135" i="87"/>
  <c r="G127" i="87"/>
  <c r="G106" i="87"/>
  <c r="G94" i="87"/>
  <c r="G88" i="87"/>
  <c r="G82" i="87"/>
  <c r="G76" i="87"/>
  <c r="G70" i="87"/>
  <c r="G64" i="87"/>
  <c r="G58" i="87"/>
  <c r="G52" i="87"/>
  <c r="G46" i="87"/>
  <c r="G40" i="87"/>
  <c r="G34" i="87"/>
  <c r="G28" i="87"/>
  <c r="G22" i="87"/>
  <c r="G16" i="87"/>
  <c r="G10" i="87"/>
  <c r="G170" i="87"/>
  <c r="G158" i="87"/>
  <c r="G145" i="87"/>
  <c r="G139" i="87"/>
  <c r="G125" i="87"/>
  <c r="G117" i="87"/>
  <c r="G92" i="87"/>
  <c r="G86" i="87"/>
  <c r="G80" i="87"/>
  <c r="G74" i="87"/>
  <c r="G62" i="87"/>
  <c r="G56" i="87"/>
  <c r="G44" i="87"/>
  <c r="G32" i="87"/>
  <c r="G8" i="87"/>
  <c r="G171" i="87"/>
  <c r="G165" i="87"/>
  <c r="G159" i="87"/>
  <c r="G146" i="87"/>
  <c r="G140" i="87"/>
  <c r="G126" i="87"/>
  <c r="G111" i="87"/>
  <c r="G105" i="87"/>
  <c r="G93" i="87"/>
  <c r="G87" i="87"/>
  <c r="G81" i="87"/>
  <c r="G75" i="87"/>
  <c r="G69" i="87"/>
  <c r="G63" i="87"/>
  <c r="G57" i="87"/>
  <c r="G51" i="87"/>
  <c r="G45" i="87"/>
  <c r="G39" i="87"/>
  <c r="G33" i="87"/>
  <c r="G27" i="87"/>
  <c r="G21" i="87"/>
  <c r="G15" i="87"/>
  <c r="G9" i="87"/>
  <c r="G179" i="87"/>
  <c r="G164" i="87"/>
  <c r="G110" i="87"/>
  <c r="G68" i="87"/>
  <c r="G50" i="87"/>
  <c r="G38" i="87"/>
  <c r="G26" i="87"/>
  <c r="G178" i="87"/>
  <c r="G169" i="87"/>
  <c r="G163" i="87"/>
  <c r="G157" i="87"/>
  <c r="G150" i="87"/>
  <c r="G144" i="87"/>
  <c r="G138" i="87"/>
  <c r="G131" i="87"/>
  <c r="G132" i="87" s="1"/>
  <c r="G124" i="87"/>
  <c r="G116" i="87"/>
  <c r="G109" i="87"/>
  <c r="G91" i="87"/>
  <c r="G85" i="87"/>
  <c r="G79" i="87"/>
  <c r="G73" i="87"/>
  <c r="G67" i="87"/>
  <c r="G61" i="87"/>
  <c r="G55" i="87"/>
  <c r="G49" i="87"/>
  <c r="G43" i="87"/>
  <c r="G37" i="87"/>
  <c r="G31" i="87"/>
  <c r="G25" i="87"/>
  <c r="G19" i="87"/>
  <c r="G13" i="87"/>
  <c r="G7" i="87"/>
  <c r="G173" i="87"/>
  <c r="G167" i="87"/>
  <c r="G161" i="87"/>
  <c r="G155" i="87"/>
  <c r="G148" i="87"/>
  <c r="G142" i="87"/>
  <c r="G136" i="87"/>
  <c r="G59" i="87"/>
  <c r="G17" i="87"/>
  <c r="G14" i="87"/>
  <c r="G174" i="87"/>
  <c r="G168" i="87"/>
  <c r="G162" i="87"/>
  <c r="G156" i="87"/>
  <c r="G149" i="87"/>
  <c r="G143" i="87"/>
  <c r="G137" i="87"/>
  <c r="G115" i="87"/>
  <c r="G108" i="87"/>
  <c r="G101" i="87"/>
  <c r="G96" i="87"/>
  <c r="G90" i="87"/>
  <c r="G84" i="87"/>
  <c r="G78" i="87"/>
  <c r="G72" i="87"/>
  <c r="G66" i="87"/>
  <c r="G60" i="87"/>
  <c r="G54" i="87"/>
  <c r="G48" i="87"/>
  <c r="G42" i="87"/>
  <c r="G36" i="87"/>
  <c r="G30" i="87"/>
  <c r="G24" i="87"/>
  <c r="G18" i="87"/>
  <c r="G12" i="87"/>
  <c r="G6" i="87"/>
  <c r="G107" i="87"/>
  <c r="G100" i="87"/>
  <c r="G95" i="87"/>
  <c r="G89" i="87"/>
  <c r="G83" i="87"/>
  <c r="G77" i="87"/>
  <c r="G71" i="87"/>
  <c r="G65" i="87"/>
  <c r="G53" i="87"/>
  <c r="G47" i="87"/>
  <c r="G41" i="87"/>
  <c r="G35" i="87"/>
  <c r="G29" i="87"/>
  <c r="G23" i="87"/>
  <c r="G11" i="87"/>
  <c r="G20" i="87"/>
  <c r="G102" i="87" l="1"/>
  <c r="G118" i="87"/>
  <c r="G97" i="87"/>
  <c r="G119" i="87" s="1"/>
  <c r="G175" i="87"/>
  <c r="G112" i="87"/>
  <c r="G151" i="87"/>
  <c r="G128" i="87"/>
  <c r="F197" i="86" l="1"/>
  <c r="F198" i="86" s="1"/>
  <c r="E194" i="86"/>
  <c r="F183" i="86"/>
  <c r="F176" i="86"/>
  <c r="F170" i="86"/>
  <c r="F166" i="86"/>
  <c r="F151" i="86"/>
  <c r="F177" i="86" s="1"/>
  <c r="F199" i="86" s="1"/>
  <c r="F202" i="86" s="1"/>
  <c r="G194" i="86" l="1"/>
  <c r="G189" i="86"/>
  <c r="G175" i="86"/>
  <c r="G146" i="86"/>
  <c r="G140" i="86"/>
  <c r="G134" i="86"/>
  <c r="G128" i="86"/>
  <c r="G122" i="86"/>
  <c r="G116" i="86"/>
  <c r="G110" i="86"/>
  <c r="G104" i="86"/>
  <c r="G98" i="86"/>
  <c r="G92" i="86"/>
  <c r="G86" i="86"/>
  <c r="G80" i="86"/>
  <c r="G74" i="86"/>
  <c r="G68" i="86"/>
  <c r="G62" i="86"/>
  <c r="G56" i="86"/>
  <c r="G50" i="86"/>
  <c r="G44" i="86"/>
  <c r="G38" i="86"/>
  <c r="G32" i="86"/>
  <c r="G26" i="86"/>
  <c r="G20" i="86"/>
  <c r="G14" i="86"/>
  <c r="G8" i="86"/>
  <c r="G150" i="86"/>
  <c r="G132" i="86"/>
  <c r="G120" i="86"/>
  <c r="G114" i="86"/>
  <c r="G102" i="86"/>
  <c r="G90" i="86"/>
  <c r="G84" i="86"/>
  <c r="G72" i="86"/>
  <c r="G60" i="86"/>
  <c r="G48" i="86"/>
  <c r="G36" i="86"/>
  <c r="G24" i="86"/>
  <c r="G188" i="86"/>
  <c r="G182" i="86"/>
  <c r="G183" i="86" s="1"/>
  <c r="G174" i="86"/>
  <c r="G145" i="86"/>
  <c r="G139" i="86"/>
  <c r="G133" i="86"/>
  <c r="G127" i="86"/>
  <c r="G121" i="86"/>
  <c r="G115" i="86"/>
  <c r="G109" i="86"/>
  <c r="G103" i="86"/>
  <c r="G97" i="86"/>
  <c r="G91" i="86"/>
  <c r="G85" i="86"/>
  <c r="G79" i="86"/>
  <c r="G73" i="86"/>
  <c r="G67" i="86"/>
  <c r="G61" i="86"/>
  <c r="G55" i="86"/>
  <c r="G49" i="86"/>
  <c r="G43" i="86"/>
  <c r="G37" i="86"/>
  <c r="G31" i="86"/>
  <c r="G25" i="86"/>
  <c r="G19" i="86"/>
  <c r="G13" i="86"/>
  <c r="G7" i="86"/>
  <c r="G201" i="86"/>
  <c r="G193" i="86"/>
  <c r="G187" i="86"/>
  <c r="G173" i="86"/>
  <c r="G164" i="86"/>
  <c r="G144" i="86"/>
  <c r="G138" i="86"/>
  <c r="G126" i="86"/>
  <c r="G108" i="86"/>
  <c r="G96" i="86"/>
  <c r="G78" i="86"/>
  <c r="G66" i="86"/>
  <c r="G54" i="86"/>
  <c r="G42" i="86"/>
  <c r="G30" i="86"/>
  <c r="G18" i="86"/>
  <c r="G6" i="86"/>
  <c r="G200" i="86"/>
  <c r="G192" i="86"/>
  <c r="G186" i="86"/>
  <c r="G163" i="86"/>
  <c r="G149" i="86"/>
  <c r="G143" i="86"/>
  <c r="G137" i="86"/>
  <c r="G131" i="86"/>
  <c r="G125" i="86"/>
  <c r="G119" i="86"/>
  <c r="G113" i="86"/>
  <c r="G107" i="86"/>
  <c r="G101" i="86"/>
  <c r="G95" i="86"/>
  <c r="G89" i="86"/>
  <c r="G83" i="86"/>
  <c r="G77" i="86"/>
  <c r="G71" i="86"/>
  <c r="G65" i="86"/>
  <c r="G59" i="86"/>
  <c r="G53" i="86"/>
  <c r="G47" i="86"/>
  <c r="G41" i="86"/>
  <c r="G35" i="86"/>
  <c r="G29" i="86"/>
  <c r="G23" i="86"/>
  <c r="G17" i="86"/>
  <c r="G11" i="86"/>
  <c r="G195" i="86"/>
  <c r="G169" i="86"/>
  <c r="G170" i="86" s="1"/>
  <c r="G154" i="86"/>
  <c r="G166" i="86" s="1"/>
  <c r="G141" i="86"/>
  <c r="G123" i="86"/>
  <c r="G105" i="86"/>
  <c r="G87" i="86"/>
  <c r="G69" i="86"/>
  <c r="G63" i="86"/>
  <c r="G51" i="86"/>
  <c r="G45" i="86"/>
  <c r="G33" i="86"/>
  <c r="G27" i="86"/>
  <c r="G15" i="86"/>
  <c r="G12" i="86"/>
  <c r="G196" i="86"/>
  <c r="G191" i="86"/>
  <c r="G185" i="86"/>
  <c r="G158" i="86"/>
  <c r="G148" i="86"/>
  <c r="G142" i="86"/>
  <c r="G136" i="86"/>
  <c r="G130" i="86"/>
  <c r="G124" i="86"/>
  <c r="G118" i="86"/>
  <c r="G112" i="86"/>
  <c r="G106" i="86"/>
  <c r="G100" i="86"/>
  <c r="G94" i="86"/>
  <c r="G88" i="86"/>
  <c r="G82" i="86"/>
  <c r="G76" i="86"/>
  <c r="G70" i="86"/>
  <c r="G64" i="86"/>
  <c r="G58" i="86"/>
  <c r="G52" i="86"/>
  <c r="G46" i="86"/>
  <c r="G40" i="86"/>
  <c r="G34" i="86"/>
  <c r="G28" i="86"/>
  <c r="G22" i="86"/>
  <c r="G16" i="86"/>
  <c r="G10" i="86"/>
  <c r="G190" i="86"/>
  <c r="G147" i="86"/>
  <c r="G135" i="86"/>
  <c r="G129" i="86"/>
  <c r="G117" i="86"/>
  <c r="G111" i="86"/>
  <c r="G99" i="86"/>
  <c r="G93" i="86"/>
  <c r="G81" i="86"/>
  <c r="G75" i="86"/>
  <c r="G57" i="86"/>
  <c r="G39" i="86"/>
  <c r="G21" i="86"/>
  <c r="G9" i="86"/>
  <c r="G151" i="86" l="1"/>
  <c r="G176" i="86"/>
  <c r="G197" i="86"/>
  <c r="G198" i="86" s="1"/>
  <c r="G177" i="86" l="1"/>
  <c r="G199" i="86" s="1"/>
  <c r="G202" i="86" s="1"/>
  <c r="F68" i="85" l="1"/>
  <c r="F55" i="85"/>
  <c r="F46" i="85"/>
  <c r="F38" i="85"/>
  <c r="F31" i="85"/>
  <c r="F175" i="84"/>
  <c r="F174" i="84"/>
  <c r="F159" i="84"/>
  <c r="F151" i="84"/>
  <c r="F145" i="84"/>
  <c r="F140" i="84"/>
  <c r="F127" i="84"/>
  <c r="F152" i="84" s="1"/>
  <c r="F176" i="84" s="1"/>
  <c r="F179" i="84" s="1"/>
  <c r="F69" i="85" l="1"/>
  <c r="F47" i="85"/>
  <c r="G172" i="84"/>
  <c r="G166" i="84"/>
  <c r="G144" i="84"/>
  <c r="G137" i="84"/>
  <c r="G131" i="84"/>
  <c r="G124" i="84"/>
  <c r="G119" i="84"/>
  <c r="G113" i="84"/>
  <c r="G107" i="84"/>
  <c r="G101" i="84"/>
  <c r="G95" i="84"/>
  <c r="G89" i="84"/>
  <c r="G83" i="84"/>
  <c r="G77" i="84"/>
  <c r="G71" i="84"/>
  <c r="G65" i="84"/>
  <c r="G59" i="84"/>
  <c r="G53" i="84"/>
  <c r="G47" i="84"/>
  <c r="G41" i="84"/>
  <c r="G35" i="84"/>
  <c r="G29" i="84"/>
  <c r="G23" i="84"/>
  <c r="G17" i="84"/>
  <c r="G12" i="84"/>
  <c r="G6" i="84"/>
  <c r="G157" i="84"/>
  <c r="G117" i="84"/>
  <c r="G105" i="84"/>
  <c r="G93" i="84"/>
  <c r="G87" i="84"/>
  <c r="G75" i="84"/>
  <c r="G63" i="84"/>
  <c r="G57" i="84"/>
  <c r="G45" i="84"/>
  <c r="G33" i="84"/>
  <c r="G10" i="84"/>
  <c r="G171" i="84"/>
  <c r="G165" i="84"/>
  <c r="G158" i="84"/>
  <c r="G150" i="84"/>
  <c r="G143" i="84"/>
  <c r="G136" i="84"/>
  <c r="G130" i="84"/>
  <c r="G123" i="84"/>
  <c r="G118" i="84"/>
  <c r="G112" i="84"/>
  <c r="G106" i="84"/>
  <c r="G100" i="84"/>
  <c r="G94" i="84"/>
  <c r="G88" i="84"/>
  <c r="G82" i="84"/>
  <c r="G76" i="84"/>
  <c r="G70" i="84"/>
  <c r="G64" i="84"/>
  <c r="G58" i="84"/>
  <c r="G52" i="84"/>
  <c r="G46" i="84"/>
  <c r="G40" i="84"/>
  <c r="G34" i="84"/>
  <c r="G28" i="84"/>
  <c r="G22" i="84"/>
  <c r="G16" i="84"/>
  <c r="G11" i="84"/>
  <c r="G170" i="84"/>
  <c r="G164" i="84"/>
  <c r="G149" i="84"/>
  <c r="G135" i="84"/>
  <c r="G111" i="84"/>
  <c r="G99" i="84"/>
  <c r="G81" i="84"/>
  <c r="G69" i="84"/>
  <c r="G51" i="84"/>
  <c r="G39" i="84"/>
  <c r="G15" i="84"/>
  <c r="G178" i="84"/>
  <c r="G169" i="84"/>
  <c r="G163" i="84"/>
  <c r="G148" i="84"/>
  <c r="G134" i="84"/>
  <c r="G122" i="84"/>
  <c r="G116" i="84"/>
  <c r="G110" i="84"/>
  <c r="G104" i="84"/>
  <c r="G98" i="84"/>
  <c r="G92" i="84"/>
  <c r="G86" i="84"/>
  <c r="G80" i="84"/>
  <c r="G74" i="84"/>
  <c r="G68" i="84"/>
  <c r="G62" i="84"/>
  <c r="G56" i="84"/>
  <c r="G50" i="84"/>
  <c r="G44" i="84"/>
  <c r="G38" i="84"/>
  <c r="G32" i="84"/>
  <c r="G26" i="84"/>
  <c r="G20" i="84"/>
  <c r="G14" i="84"/>
  <c r="G9" i="84"/>
  <c r="G173" i="84"/>
  <c r="G125" i="84"/>
  <c r="G114" i="84"/>
  <c r="G102" i="84"/>
  <c r="G84" i="84"/>
  <c r="G72" i="84"/>
  <c r="G60" i="84"/>
  <c r="G54" i="84"/>
  <c r="G42" i="84"/>
  <c r="G36" i="84"/>
  <c r="G24" i="84"/>
  <c r="G13" i="84"/>
  <c r="G7" i="84"/>
  <c r="G21" i="84"/>
  <c r="G177" i="84"/>
  <c r="G168" i="84"/>
  <c r="G162" i="84"/>
  <c r="G139" i="84"/>
  <c r="G133" i="84"/>
  <c r="G126" i="84"/>
  <c r="G121" i="84"/>
  <c r="G115" i="84"/>
  <c r="G109" i="84"/>
  <c r="G103" i="84"/>
  <c r="G97" i="84"/>
  <c r="G91" i="84"/>
  <c r="G85" i="84"/>
  <c r="G79" i="84"/>
  <c r="G73" i="84"/>
  <c r="G67" i="84"/>
  <c r="G61" i="84"/>
  <c r="G55" i="84"/>
  <c r="G49" i="84"/>
  <c r="G43" i="84"/>
  <c r="G37" i="84"/>
  <c r="G31" i="84"/>
  <c r="G25" i="84"/>
  <c r="G19" i="84"/>
  <c r="G8" i="84"/>
  <c r="G167" i="84"/>
  <c r="G138" i="84"/>
  <c r="G132" i="84"/>
  <c r="G120" i="84"/>
  <c r="G108" i="84"/>
  <c r="G96" i="84"/>
  <c r="G90" i="84"/>
  <c r="G78" i="84"/>
  <c r="G66" i="84"/>
  <c r="G48" i="84"/>
  <c r="G30" i="84"/>
  <c r="G18" i="84"/>
  <c r="G27" i="84"/>
  <c r="G159" i="84" l="1"/>
  <c r="G145" i="84"/>
  <c r="F70" i="85"/>
  <c r="F73" i="85" s="1"/>
  <c r="G65" i="85" s="1"/>
  <c r="G62" i="85"/>
  <c r="G15" i="85"/>
  <c r="G36" i="85"/>
  <c r="G8" i="85"/>
  <c r="G13" i="85"/>
  <c r="G30" i="85"/>
  <c r="G19" i="85"/>
  <c r="G64" i="85"/>
  <c r="G28" i="85"/>
  <c r="G11" i="85"/>
  <c r="G61" i="85"/>
  <c r="G41" i="85"/>
  <c r="G35" i="85"/>
  <c r="G12" i="85"/>
  <c r="G52" i="85"/>
  <c r="G174" i="84"/>
  <c r="G127" i="84"/>
  <c r="G140" i="84"/>
  <c r="G151" i="84"/>
  <c r="G22" i="85" l="1"/>
  <c r="G63" i="85"/>
  <c r="G23" i="85"/>
  <c r="G44" i="85"/>
  <c r="G34" i="85"/>
  <c r="G27" i="85"/>
  <c r="G7" i="85"/>
  <c r="G10" i="85"/>
  <c r="G9" i="85"/>
  <c r="G66" i="85"/>
  <c r="G16" i="85"/>
  <c r="G18" i="85"/>
  <c r="G26" i="85"/>
  <c r="G6" i="85"/>
  <c r="G37" i="85"/>
  <c r="G20" i="85"/>
  <c r="G21" i="85"/>
  <c r="G71" i="85"/>
  <c r="G17" i="85"/>
  <c r="G14" i="85"/>
  <c r="G45" i="85"/>
  <c r="G25" i="85"/>
  <c r="G58" i="85"/>
  <c r="G24" i="85"/>
  <c r="G59" i="85"/>
  <c r="G54" i="85"/>
  <c r="G53" i="85"/>
  <c r="G55" i="85" s="1"/>
  <c r="G72" i="85"/>
  <c r="G43" i="85"/>
  <c r="G60" i="85"/>
  <c r="G67" i="85"/>
  <c r="G29" i="85"/>
  <c r="G175" i="84"/>
  <c r="G42" i="85"/>
  <c r="G38" i="85"/>
  <c r="G152" i="84"/>
  <c r="G176" i="84" s="1"/>
  <c r="G179" i="84" s="1"/>
  <c r="G46" i="85" l="1"/>
  <c r="G31" i="85"/>
  <c r="G68" i="85"/>
  <c r="G69" i="85" s="1"/>
  <c r="G212" i="83"/>
  <c r="G188" i="83"/>
  <c r="G213" i="83" s="1"/>
  <c r="G169" i="83"/>
  <c r="G165" i="83"/>
  <c r="G153" i="83"/>
  <c r="G147" i="83"/>
  <c r="G135" i="83"/>
  <c r="F129" i="83"/>
  <c r="G124" i="83"/>
  <c r="G154" i="83" s="1"/>
  <c r="G47" i="85" l="1"/>
  <c r="G70" i="85" s="1"/>
  <c r="G73" i="85" s="1"/>
  <c r="G214" i="83"/>
  <c r="G217" i="83" s="1"/>
  <c r="H217" i="83" l="1"/>
  <c r="H209" i="83"/>
  <c r="H203" i="83"/>
  <c r="H197" i="83"/>
  <c r="H191" i="83"/>
  <c r="H184" i="83"/>
  <c r="H178" i="83"/>
  <c r="H172" i="83"/>
  <c r="H164" i="83"/>
  <c r="H208" i="83"/>
  <c r="H202" i="83"/>
  <c r="H196" i="83"/>
  <c r="H216" i="83"/>
  <c r="H207" i="83"/>
  <c r="H201" i="83"/>
  <c r="H195" i="83"/>
  <c r="H182" i="83"/>
  <c r="H176" i="83"/>
  <c r="H162" i="83"/>
  <c r="H152" i="83"/>
  <c r="H145" i="83"/>
  <c r="H139" i="83"/>
  <c r="H129" i="83"/>
  <c r="H118" i="83"/>
  <c r="H112" i="83"/>
  <c r="H106" i="83"/>
  <c r="H100" i="83"/>
  <c r="H94" i="83"/>
  <c r="H88" i="83"/>
  <c r="H82" i="83"/>
  <c r="H76" i="83"/>
  <c r="H70" i="83"/>
  <c r="H64" i="83"/>
  <c r="H58" i="83"/>
  <c r="H52" i="83"/>
  <c r="H46" i="83"/>
  <c r="H40" i="83"/>
  <c r="H34" i="83"/>
  <c r="H28" i="83"/>
  <c r="H22" i="83"/>
  <c r="H16" i="83"/>
  <c r="H10" i="83"/>
  <c r="H31" i="83"/>
  <c r="H13" i="83"/>
  <c r="H108" i="83"/>
  <c r="H84" i="83"/>
  <c r="H66" i="83"/>
  <c r="H36" i="83"/>
  <c r="H24" i="83"/>
  <c r="H12" i="83"/>
  <c r="H6" i="83"/>
  <c r="H183" i="83"/>
  <c r="H163" i="83"/>
  <c r="H146" i="83"/>
  <c r="H140" i="83"/>
  <c r="H119" i="83"/>
  <c r="H113" i="83"/>
  <c r="H101" i="83"/>
  <c r="H89" i="83"/>
  <c r="H77" i="83"/>
  <c r="H59" i="83"/>
  <c r="H47" i="83"/>
  <c r="H35" i="83"/>
  <c r="H23" i="83"/>
  <c r="H215" i="83"/>
  <c r="H206" i="83"/>
  <c r="H200" i="83"/>
  <c r="H194" i="83"/>
  <c r="H187" i="83"/>
  <c r="H181" i="83"/>
  <c r="H175" i="83"/>
  <c r="H168" i="83"/>
  <c r="H169" i="83" s="1"/>
  <c r="H161" i="83"/>
  <c r="H151" i="83"/>
  <c r="H144" i="83"/>
  <c r="H138" i="83"/>
  <c r="H123" i="83"/>
  <c r="H117" i="83"/>
  <c r="H111" i="83"/>
  <c r="H105" i="83"/>
  <c r="H99" i="83"/>
  <c r="H93" i="83"/>
  <c r="H87" i="83"/>
  <c r="H81" i="83"/>
  <c r="H75" i="83"/>
  <c r="H69" i="83"/>
  <c r="H63" i="83"/>
  <c r="H57" i="83"/>
  <c r="H51" i="83"/>
  <c r="H45" i="83"/>
  <c r="H39" i="83"/>
  <c r="H33" i="83"/>
  <c r="H27" i="83"/>
  <c r="H21" i="83"/>
  <c r="H15" i="83"/>
  <c r="H9" i="83"/>
  <c r="H150" i="83"/>
  <c r="H143" i="83"/>
  <c r="H134" i="83"/>
  <c r="H42" i="83"/>
  <c r="H71" i="83"/>
  <c r="H17" i="83"/>
  <c r="H211" i="83"/>
  <c r="H205" i="83"/>
  <c r="H199" i="83"/>
  <c r="H193" i="83"/>
  <c r="H186" i="83"/>
  <c r="H180" i="83"/>
  <c r="H174" i="83"/>
  <c r="H127" i="83"/>
  <c r="H122" i="83"/>
  <c r="H116" i="83"/>
  <c r="H110" i="83"/>
  <c r="H104" i="83"/>
  <c r="H98" i="83"/>
  <c r="H92" i="83"/>
  <c r="H86" i="83"/>
  <c r="H80" i="83"/>
  <c r="H74" i="83"/>
  <c r="H68" i="83"/>
  <c r="H62" i="83"/>
  <c r="H56" i="83"/>
  <c r="H50" i="83"/>
  <c r="H44" i="83"/>
  <c r="H38" i="83"/>
  <c r="H32" i="83"/>
  <c r="H26" i="83"/>
  <c r="H20" i="83"/>
  <c r="H14" i="83"/>
  <c r="H8" i="83"/>
  <c r="H142" i="83"/>
  <c r="H121" i="83"/>
  <c r="H115" i="83"/>
  <c r="H109" i="83"/>
  <c r="H103" i="83"/>
  <c r="H97" i="83"/>
  <c r="H91" i="83"/>
  <c r="H85" i="83"/>
  <c r="H79" i="83"/>
  <c r="H73" i="83"/>
  <c r="H67" i="83"/>
  <c r="H61" i="83"/>
  <c r="H55" i="83"/>
  <c r="H49" i="83"/>
  <c r="H43" i="83"/>
  <c r="H37" i="83"/>
  <c r="H25" i="83"/>
  <c r="H19" i="83"/>
  <c r="H7" i="83"/>
  <c r="H141" i="83"/>
  <c r="H120" i="83"/>
  <c r="H114" i="83"/>
  <c r="H102" i="83"/>
  <c r="H96" i="83"/>
  <c r="H90" i="83"/>
  <c r="H78" i="83"/>
  <c r="H72" i="83"/>
  <c r="H60" i="83"/>
  <c r="H54" i="83"/>
  <c r="H48" i="83"/>
  <c r="H30" i="83"/>
  <c r="H18" i="83"/>
  <c r="H177" i="83"/>
  <c r="H131" i="83"/>
  <c r="H107" i="83"/>
  <c r="H95" i="83"/>
  <c r="H83" i="83"/>
  <c r="H65" i="83"/>
  <c r="H53" i="83"/>
  <c r="H41" i="83"/>
  <c r="H29" i="83"/>
  <c r="H11" i="83"/>
  <c r="H210" i="83"/>
  <c r="H204" i="83"/>
  <c r="H198" i="83"/>
  <c r="H192" i="83"/>
  <c r="H185" i="83"/>
  <c r="H179" i="83"/>
  <c r="H173" i="83"/>
  <c r="H147" i="83" l="1"/>
  <c r="H135" i="83"/>
  <c r="H188" i="83"/>
  <c r="H165" i="83"/>
  <c r="H124" i="83"/>
  <c r="H154" i="83" s="1"/>
  <c r="H153" i="83"/>
  <c r="H212" i="83"/>
  <c r="H213" i="83" l="1"/>
  <c r="H214" i="83" l="1"/>
</calcChain>
</file>

<file path=xl/sharedStrings.xml><?xml version="1.0" encoding="utf-8"?>
<sst xmlns="http://schemas.openxmlformats.org/spreadsheetml/2006/main" count="3016" uniqueCount="859">
  <si>
    <t>КБПд</t>
  </si>
  <si>
    <t>САВАз</t>
  </si>
  <si>
    <t>ТРИГЛАВз</t>
  </si>
  <si>
    <t>Користени кратенки</t>
  </si>
  <si>
    <t>1.</t>
  </si>
  <si>
    <t>2.</t>
  </si>
  <si>
    <t>3.</t>
  </si>
  <si>
    <t xml:space="preserve">КБПз </t>
  </si>
  <si>
    <t>-</t>
  </si>
  <si>
    <t>4.</t>
  </si>
  <si>
    <t>5.</t>
  </si>
  <si>
    <t xml:space="preserve">САВАд </t>
  </si>
  <si>
    <t>6.</t>
  </si>
  <si>
    <t>7.</t>
  </si>
  <si>
    <t>Отворен задолжителен пензиски фонд Сава пензиски фонд</t>
  </si>
  <si>
    <t>КБ Прв отворен задолжителен пензиски фонд – Скопје</t>
  </si>
  <si>
    <t>Отворен доброволен пензиски фонд Сава пензија плус</t>
  </si>
  <si>
    <t>КБ Прв отворен доброволен пензиски фонд - Скопје</t>
  </si>
  <si>
    <t xml:space="preserve">Агенција за супервизија на капитално финансирано пензиско осигурување </t>
  </si>
  <si>
    <t>Триглав отворен задолжителен пензиски фонд – Скопје</t>
  </si>
  <si>
    <t>8.</t>
  </si>
  <si>
    <r>
      <rPr>
        <u/>
        <sz val="10"/>
        <rFont val="Arial"/>
        <family val="2"/>
        <charset val="204"/>
      </rPr>
      <t>Содржина</t>
    </r>
    <r>
      <rPr>
        <u/>
        <sz val="10"/>
        <color theme="10"/>
        <rFont val="Arial"/>
        <family val="2"/>
        <charset val="204"/>
      </rPr>
      <t xml:space="preserve"> </t>
    </r>
    <r>
      <rPr>
        <u/>
        <sz val="10"/>
        <color rgb="FF1F5F9E"/>
        <rFont val="Arial"/>
        <family val="2"/>
        <charset val="204"/>
      </rPr>
      <t>/ Table of Contents</t>
    </r>
  </si>
  <si>
    <t>Вредност во денари</t>
  </si>
  <si>
    <t xml:space="preserve">% од вкупните средства </t>
  </si>
  <si>
    <t>Инструмент</t>
  </si>
  <si>
    <t>Валута</t>
  </si>
  <si>
    <t>Издавач</t>
  </si>
  <si>
    <r>
      <t>Содржина</t>
    </r>
    <r>
      <rPr>
        <u/>
        <sz val="8"/>
        <color rgb="FF007DA0"/>
        <rFont val="Arial"/>
        <family val="2"/>
      </rPr>
      <t xml:space="preserve"> </t>
    </r>
    <r>
      <rPr>
        <u/>
        <sz val="8"/>
        <color rgb="FF1F5F9E"/>
        <rFont val="Arial"/>
        <family val="2"/>
      </rPr>
      <t>/ Table of Contents</t>
    </r>
  </si>
  <si>
    <t>Номинална вредност / Број на акции</t>
  </si>
  <si>
    <t>РСМ</t>
  </si>
  <si>
    <t>Република Северна Македонија</t>
  </si>
  <si>
    <t>Побарувања</t>
  </si>
  <si>
    <t>Парични средства</t>
  </si>
  <si>
    <t>Номинална вредност 
/ Број на акции</t>
  </si>
  <si>
    <t>ТРИГЛАВд</t>
  </si>
  <si>
    <t>Триглав отворен доброволен пензиски фонд – Скопје</t>
  </si>
  <si>
    <t>www.mapas.mk</t>
  </si>
  <si>
    <t xml:space="preserve"> тел: (+389 2) 3224-229 </t>
  </si>
  <si>
    <t xml:space="preserve">Вкупно корпоративни обврзници 
</t>
  </si>
  <si>
    <t xml:space="preserve">Депозити </t>
  </si>
  <si>
    <t xml:space="preserve">Домашни инструменти </t>
  </si>
  <si>
    <t xml:space="preserve">Обврзници </t>
  </si>
  <si>
    <t xml:space="preserve">Државни обврзници </t>
  </si>
  <si>
    <t xml:space="preserve">Акции </t>
  </si>
  <si>
    <t xml:space="preserve">Инвестициски фондови </t>
  </si>
  <si>
    <t xml:space="preserve">Вкупно акции и удели во инвестициски фондови 
</t>
  </si>
  <si>
    <t xml:space="preserve">Вкупно домашни инструменти 
</t>
  </si>
  <si>
    <t xml:space="preserve">Вкупно акции </t>
  </si>
  <si>
    <t xml:space="preserve">Вкупно странски инструменти 
</t>
  </si>
  <si>
    <t xml:space="preserve">Вкупно средства </t>
  </si>
  <si>
    <t>Инвестициски фондови</t>
  </si>
  <si>
    <t>Шпаркасе банка АД Скопје</t>
  </si>
  <si>
    <t>Корпоративни обврзници</t>
  </si>
  <si>
    <t>Вкупно акции и удели во инвестициски фондови</t>
  </si>
  <si>
    <t>удели во инвестиционен фонд</t>
  </si>
  <si>
    <t>Вкупно инвестиции</t>
  </si>
  <si>
    <t xml:space="preserve">Вкупно акции и удели во инвестициски фондови </t>
  </si>
  <si>
    <t xml:space="preserve">Хартии од вредност издадени од издавачи со седиште во ЕУ и ОЕЦД </t>
  </si>
  <si>
    <t xml:space="preserve">Вкупно домашни инструменти </t>
  </si>
  <si>
    <t xml:space="preserve">ПроКредит банка АД Скопје </t>
  </si>
  <si>
    <t xml:space="preserve">Стопанска банка АД Битола </t>
  </si>
  <si>
    <t xml:space="preserve">Халк банка АД Скопје </t>
  </si>
  <si>
    <t>ТТК Банка АД Скопје</t>
  </si>
  <si>
    <t xml:space="preserve">Вкупно странски инструменти </t>
  </si>
  <si>
    <r>
      <rPr>
        <sz val="8"/>
        <rFont val="Arial"/>
        <family val="2"/>
      </rPr>
      <t>Централна Кооперативна банка АД Скопје</t>
    </r>
    <r>
      <rPr>
        <sz val="8"/>
        <color rgb="FF1F5F9E"/>
        <rFont val="Arial"/>
        <family val="2"/>
      </rPr>
      <t xml:space="preserve"> </t>
    </r>
  </si>
  <si>
    <t xml:space="preserve">Парични средства </t>
  </si>
  <si>
    <t>ТТК банка АД Скопје</t>
  </si>
  <si>
    <t xml:space="preserve">Шпаркасе банка АД Скопје </t>
  </si>
  <si>
    <t>ВФПд</t>
  </si>
  <si>
    <t>ВФП отворен доброволен пензиски фонд – Скопје</t>
  </si>
  <si>
    <t>Обврзници</t>
  </si>
  <si>
    <t xml:space="preserve">Вкупно државни обврзници </t>
  </si>
  <si>
    <t xml:space="preserve">Вкупно депозити во банки </t>
  </si>
  <si>
    <t>Вкупно акции и удели на инвестициски фондови</t>
  </si>
  <si>
    <t>Oбврзница за денационализација; РМДЕН20; 10 год.; 2,0%; 01/06/2031</t>
  </si>
  <si>
    <t>ЕУР</t>
  </si>
  <si>
    <t>Oбврзница за денационализација; РМДЕН21; 10 год.; 2,0%; 01/06/2032</t>
  </si>
  <si>
    <t>Континуирана обврзница 15 год.; 5,00%; 17/11/2037</t>
  </si>
  <si>
    <t>МКД</t>
  </si>
  <si>
    <t>Континуирана обврзница 15 год.; 5,20%; 01/12/2037</t>
  </si>
  <si>
    <t>Континуирана обврзница 15 год.; 5,15%; 29/12/2037</t>
  </si>
  <si>
    <t>Континуирана обврзница 15 год.; 5,40%; 29/12/2037</t>
  </si>
  <si>
    <t>Континуирана обврзница 15 год.; 5,40%; 12/01/2038</t>
  </si>
  <si>
    <t>Континуирана обврзница 15 год.; 5,60%; 09/01/2038</t>
  </si>
  <si>
    <t>Континуирана обврзница 15 год.; 5,90%; 30/03/2038</t>
  </si>
  <si>
    <t>Континуирана обврзница 15 год.; 6,15%; 13/07/2038</t>
  </si>
  <si>
    <t>Континуирана обврзница 15 год.; 6,15%; 04/08/2038</t>
  </si>
  <si>
    <t>Континуирана обврзница 15 год.; 6,15%; 07/09/2038</t>
  </si>
  <si>
    <t>Континуирана обврзница 15 год.; 6,15%; 21/09/2038</t>
  </si>
  <si>
    <t>Континуирана обврзница 15 год.; 6,15%; 14/12/2038</t>
  </si>
  <si>
    <t>Континуирана обврзница 15 год.; 6,15%; 28/12/2038</t>
  </si>
  <si>
    <t>Депозити</t>
  </si>
  <si>
    <t>Капитал банка А.Д. Скопје</t>
  </si>
  <si>
    <t>Силк Роуд банка А.Д. Скопје</t>
  </si>
  <si>
    <t>Вкупно депозити во банки</t>
  </si>
  <si>
    <t>Акции</t>
  </si>
  <si>
    <t>Алкалоид А.Д. Скопје</t>
  </si>
  <si>
    <t>обични акции</t>
  </si>
  <si>
    <t>НЛБ БАНКА АД СКОПЈЕ</t>
  </si>
  <si>
    <t>МАКЕДОНСКИ ТЕЛЕКОМ АД СКОПЈЕ</t>
  </si>
  <si>
    <t>СТОПАНСКА БАНКА АД СКОПЈE</t>
  </si>
  <si>
    <t>МАКПЕТРОЛ АД СКОПЈЕ</t>
  </si>
  <si>
    <t>Република Романија</t>
  </si>
  <si>
    <t>Државна обврзница 12 год. 2,875%  26/05/2028</t>
  </si>
  <si>
    <t>IE -iShares MSCI ACWI UCITS ETF Acc</t>
  </si>
  <si>
    <t>УСД</t>
  </si>
  <si>
    <t>IE -iShares Core MSCI Europe UCITS ETF EUR Acc</t>
  </si>
  <si>
    <t>IE -HSBC MSCI World UCITS ETF</t>
  </si>
  <si>
    <t>IE -SPDR MSCI World UCITS ETF</t>
  </si>
  <si>
    <t>IE -Xtrackers MSCI USA UCITS ETF 1C</t>
  </si>
  <si>
    <t>IE -Vanguard S&amp;P 500 UCITS ETF Acc</t>
  </si>
  <si>
    <t>IE -Vanguard FTSE Developed World UCITS ETF Acc</t>
  </si>
  <si>
    <t>IE -iShares Core S&amp;P 500 UCITS ETF USD (Acc)</t>
  </si>
  <si>
    <t>Вкупно средства</t>
  </si>
  <si>
    <t>Табела 7: Инвестициско портфолио - ВФПд</t>
  </si>
  <si>
    <t xml:space="preserve">Табела 1: Инвестициско портфолио - САВАз  </t>
  </si>
  <si>
    <t>Табела 2: Инвестициско портфолио - КБПз</t>
  </si>
  <si>
    <t>Табела 3: Инвестициско портфолио - ТРИГЛАВз</t>
  </si>
  <si>
    <t xml:space="preserve">Табела 4: Инвестициско портфолио - САВАд </t>
  </si>
  <si>
    <t>Табела 5: Инвестициско портфолио - КБПд</t>
  </si>
  <si>
    <t>Табела 6: Инвестициско портфолио - ТРИГЛАВд</t>
  </si>
  <si>
    <t>Континуирана обрзница 15 год; 2,50% 17/06/2036</t>
  </si>
  <si>
    <t>Континуирана обрзница 15 год; 2,50% 16/09/2036</t>
  </si>
  <si>
    <t>Континуирана обрзница 15 год; 2,50% 14/10/2036</t>
  </si>
  <si>
    <t>Континуирана обрзница 15 год; 2,60% 13/01/2037</t>
  </si>
  <si>
    <t>Континуирана обрзница 15 год; 2,90% 03/03/2037</t>
  </si>
  <si>
    <t>Континуирана обрзница 15 год; 3,10% 12/05/2037</t>
  </si>
  <si>
    <t>Континуирана обрзница 15 год; 4,20% 04/08/2037</t>
  </si>
  <si>
    <t>Континуирана обрзница 15 год; 4,00% 18/08/2037</t>
  </si>
  <si>
    <t>Континуирана обрзница 15 год; 4,20% 09/09/2037</t>
  </si>
  <si>
    <t>Континуирана обрзница 15 год; 4,40% 13/10/2037</t>
  </si>
  <si>
    <t>Континуирана обрзница 15 год; 5,40% 29/12/2037</t>
  </si>
  <si>
    <t>Континуирана обрзница 15 год; 5,40% 12/01/2038</t>
  </si>
  <si>
    <t>Континуирана обрзница 15 год; 5,60% 09/02/2038</t>
  </si>
  <si>
    <t>Континуирана обрзница 15 год; 5,90% 30/03/2038</t>
  </si>
  <si>
    <t>Континуирана обрзница 15 год; 5,90% 03/03/2038</t>
  </si>
  <si>
    <t>Континуирана обрзница 15 год; 5,90% 15/06/2038</t>
  </si>
  <si>
    <t>Континуирана обрзница 15 год; 5,90% 11/05/2038</t>
  </si>
  <si>
    <t>Континуирана обрзница 15 год; 6,15% 20/07/2038</t>
  </si>
  <si>
    <t>Халк банка АД Скопје</t>
  </si>
  <si>
    <t>ОИФ ВФП Кеш Депозит</t>
  </si>
  <si>
    <t>US - SCHWAB US LARGE-CAP ETF</t>
  </si>
  <si>
    <t>US - ISHARES MSCI WORLD ETF</t>
  </si>
  <si>
    <t>US - VANGUARD TOT WORLD STK ETF</t>
  </si>
  <si>
    <t>US - VANGUARD ESG INTL STOCK ETF</t>
  </si>
  <si>
    <t>US - VANGUARD ESG US STOCK ETF</t>
  </si>
  <si>
    <t>US - ISHARES ESG AWARE MSCI USA</t>
  </si>
  <si>
    <t>Oбврзница за денационализација; РМДЕН14; 10 год.; 2,00%; 01/06/2025</t>
  </si>
  <si>
    <t>Oбврзница за денационализација; РМДЕН15; 10 год.; 2,00%; 01/06/2026</t>
  </si>
  <si>
    <t>Oбврзница за денационализација; РМДЕН16:10 год.; 2,00%:01/06/2027</t>
  </si>
  <si>
    <t>Oбврзница за денационализација; РМДЕН19:10 год.; 2,00%:01/06/2030</t>
  </si>
  <si>
    <t>Oбврзница за денационализација; РМДЕН21:10 год.; 2,00%:01/06/2032</t>
  </si>
  <si>
    <t>Континуирана обврзница 10 год; 3,50% 29/01/2025</t>
  </si>
  <si>
    <t>Континуирана обврзница 10 год; 3.50% 21/05/2025</t>
  </si>
  <si>
    <t>Континуирана обврзница 10 год; 3,80% 25/06/2025</t>
  </si>
  <si>
    <t>Континуирана обврзница 10 год; 3,80% 09/07/2025</t>
  </si>
  <si>
    <t>Континуирана обврзница 15 год; 3,50% 06/08/2025</t>
  </si>
  <si>
    <t>Континуирана обврзница 10 год; 3,80% 20/08/2025</t>
  </si>
  <si>
    <t>Континуирана обврзница 10 год; 3,80% 27/08/2025</t>
  </si>
  <si>
    <t>Континуирана обврзница 2 год; 4,75% 05/10/2025</t>
  </si>
  <si>
    <t>Континуирана обврзница 10 год; 3,50% 24/12/2025</t>
  </si>
  <si>
    <t>Континуирана обврзница 10 год; 3,50% 14/01/2026</t>
  </si>
  <si>
    <t>Континуирана обврзница 10 год; 3,70% 07/04/2026</t>
  </si>
  <si>
    <t>Континуирана обврзница 10 год; 3,90% 18/08/2026</t>
  </si>
  <si>
    <t>Континуирана обврзница 10 год; 3,70% 18/08/2026</t>
  </si>
  <si>
    <t>Континуирана обврзница 15 год; 4,00% 12/03/2030</t>
  </si>
  <si>
    <t>Континуирана обврзница 15 год; 4,00% 26/03/2030</t>
  </si>
  <si>
    <t>Континуирана обврзница 15 год; 4.00% 16/04/2030</t>
  </si>
  <si>
    <t>Континуирана обврзница 15 год; 4.00% 07/05/2030</t>
  </si>
  <si>
    <t>Континуирана обврзница 15 год; 4,00% 04/06/2030</t>
  </si>
  <si>
    <t>Континуирана обврзница 15 год; 4,00% 25/06/2030</t>
  </si>
  <si>
    <t>Континуирана обврзница 15 год; 4,00% 09/07/2030</t>
  </si>
  <si>
    <t>Континуирана обврзница 15 год; 4,00% 30/07/2030</t>
  </si>
  <si>
    <t>Континуирана обврзница 15 год; 4,30% 28/01/2031</t>
  </si>
  <si>
    <t>Континуирана обврзница 15 год; 4,30% 11/02/2031</t>
  </si>
  <si>
    <t>Континуирана обврзница 15 год; 4,30% 22/09/2031</t>
  </si>
  <si>
    <t>Континуирана обврзница 15 год; 4,30% 29/09/2031</t>
  </si>
  <si>
    <t>Континуирана обврзница 15 год; 4,30% 14/10/2031</t>
  </si>
  <si>
    <t>Континуирана обврзница 15 год; 4,30% 03/11/2031</t>
  </si>
  <si>
    <t>Континуирана обврзница 15 год; 4,30% 01/12/2031</t>
  </si>
  <si>
    <t>Континуирана обврзница 15 год; 4,30% 22/12/2031</t>
  </si>
  <si>
    <t>Континуирана обврзница 15 год; 4,10% 12/01/2032</t>
  </si>
  <si>
    <t>Континуирана обврзница 15 год; 3,80% 26/01/2032</t>
  </si>
  <si>
    <t>Континуирана обврзница 15 год; 3,80% 16/02/2032</t>
  </si>
  <si>
    <t>Континуирана обврзница 15 год; 3,80% 09/03/2032</t>
  </si>
  <si>
    <t>Континуирана обврзница 15 год; 3,80% 23/03/2032</t>
  </si>
  <si>
    <t>Континуирана обврзница 15 год; 3,80% 30/03/2032</t>
  </si>
  <si>
    <t>Континуирана обврзница 15 год; 3,80% 04/05/2032</t>
  </si>
  <si>
    <t>Континуирана обврзница 15 год; 3,80% 08/06/2032</t>
  </si>
  <si>
    <t>Континуирана обврзница 15 год; 3,80% 22/06/2032</t>
  </si>
  <si>
    <t>Континуирана обврзница 15 год; 3,80% 29/06/2032</t>
  </si>
  <si>
    <t>Континуирана обврзница 15 год; 3,80% 06/07/2032</t>
  </si>
  <si>
    <t>Континуирана обврзница 15 год; 3,80% 05/10/2032</t>
  </si>
  <si>
    <t>Континуирана обврзница 15 год; 3,80% 19/10/2032</t>
  </si>
  <si>
    <t>Континуирана обврзница 15 год; 3,80% 02/11/2032</t>
  </si>
  <si>
    <t>Континуирана обврзница 15 год; 3,80% 23/11/2032</t>
  </si>
  <si>
    <t>Континуирана обврзница 15 год; 3,80% 30/11/2032</t>
  </si>
  <si>
    <t>Континуирана обврзница 15 год; 3,80% 07/12/2032</t>
  </si>
  <si>
    <t>Континуирана обврзница 15 год; 3,80% 11/01/2033</t>
  </si>
  <si>
    <t>Континуирана обврзница 15 год; 3,70% 25/01/2033</t>
  </si>
  <si>
    <t>Континуирана обврзница 15 год; 3,20% 25/01/2033</t>
  </si>
  <si>
    <t>Континуирана обврзница 15 год; 3,20% 15/02/2033</t>
  </si>
  <si>
    <t>Континуирана обврзница 15 год; 3,50% 07/06/2033</t>
  </si>
  <si>
    <t>Континуирана обврзница 15 год; 3,40% 20/09/2033</t>
  </si>
  <si>
    <t>Континуирана обврзница 15 год; 2,90% 01/11/2033</t>
  </si>
  <si>
    <t>Континуирана обврзница 15 год; 2,90% 22/11/2033</t>
  </si>
  <si>
    <t>Континуирана обврзница 15 год; 3,20% 28/02/2034</t>
  </si>
  <si>
    <t>Континуирана обврзница 15 год; 3,20% 16/05/2034</t>
  </si>
  <si>
    <t>Континуирана обврзница 15 год; 2,55% 08/08/2034</t>
  </si>
  <si>
    <t>Континуирана обврзница 15 год; 3,10% 19/09/2034</t>
  </si>
  <si>
    <t>Континуирана обврзница 15 год; 3,00% 07/11/2034</t>
  </si>
  <si>
    <t>Континуирана обврзница 15 год; 2,45% 06/12/2034</t>
  </si>
  <si>
    <t>Континуирана обврзница 15 год; 2,90% 13/02/2035</t>
  </si>
  <si>
    <t>Континуирана обврзница 15 год; 3,00% 18/06/2035</t>
  </si>
  <si>
    <t>Континуирана обврзница 15 год; 2,50% 29/10/2035</t>
  </si>
  <si>
    <t>Континуирана обврзница 15 год; 2,20% 03/12/2035</t>
  </si>
  <si>
    <t>Континуирана обврзница 15 год; 2,50% 14/01/2036</t>
  </si>
  <si>
    <t>Континуирана обврзница 15 год; 2,50% 04/03/2036</t>
  </si>
  <si>
    <t>Континуирана обврзница 15 год; 2,50% 15/04/2036</t>
  </si>
  <si>
    <t>Континуирана обврзница 15 год; 2,20%  15/04/2036</t>
  </si>
  <si>
    <t>Континуирана обврзница 15 год; 2,50% 17/06/2036</t>
  </si>
  <si>
    <t>Континуирана обврзница 15 год; 2,20% 17/06/2036</t>
  </si>
  <si>
    <t>Континуирана обврзница 15 год; 2,50% 05/08/2036</t>
  </si>
  <si>
    <t>Континуирана обврзница 15 год; 2,50% 16/09/2036</t>
  </si>
  <si>
    <t>Континуирана обврзница 15 год; 2,50% 14/10/2036</t>
  </si>
  <si>
    <t>Континуирана обврзница 15 год; 2,20% 18/11/2036</t>
  </si>
  <si>
    <t>Континуирана обврзница 15 год; 2,60% 13/01/2037</t>
  </si>
  <si>
    <t>Континуирана обврзница 15 год; 2,90% 03/03/2037</t>
  </si>
  <si>
    <t>Континуирана обврзница 15 год; 3,10% 12/05/2037</t>
  </si>
  <si>
    <t>Континуирана обврзница 15 год; 3,70% 30/06/2037</t>
  </si>
  <si>
    <t>Континуирана обврзница 15 год; 4,20% 04/08/2037</t>
  </si>
  <si>
    <t>Континуирана обврзница 15 год; 4,00% 18/08/2037</t>
  </si>
  <si>
    <t>Континуирана обврзница 15 год: 4,20% 09/09/2037</t>
  </si>
  <si>
    <t>Континуирана обврзница 15 год: 4,40% 13/10/2037</t>
  </si>
  <si>
    <t>Континуирана обврзница 15 год; 5,40% 29/12/2037</t>
  </si>
  <si>
    <t>Континуирана обврзница 15 год; 5,15% 29/12/2037</t>
  </si>
  <si>
    <t>Континуирана обврзница 15 год; 5,40% 12/01/2038</t>
  </si>
  <si>
    <t>Континуирана обврзница 15 год; 5,60% 09/02/2038</t>
  </si>
  <si>
    <t>Континуирана обврзница 15 год; 5,90% 03/03/2038</t>
  </si>
  <si>
    <t>Континуирана обврзница 15 год; 5,90% 30/03/2038</t>
  </si>
  <si>
    <t>Континуирана обврзница 15 год; 5,90% 11/05/2038</t>
  </si>
  <si>
    <t>Континуирана обврзница 15 год; 5,90% 15/06/2038</t>
  </si>
  <si>
    <t>Континуирана обврзница 15 год; 6,15% 13/07/2038</t>
  </si>
  <si>
    <t>Континуирана обврзница 15 год; 6,15% 20/07/2038</t>
  </si>
  <si>
    <t>Континуирана обврзница 15 год; 6,15% 04/08/2038</t>
  </si>
  <si>
    <t>Континуирана обврзница 15 год; 6,15% 07/09/2038</t>
  </si>
  <si>
    <t>Континуирана обврзница 15 год; 6,15% 21/09/2038</t>
  </si>
  <si>
    <t>Континуирана обврзница 15 год; 6,15% 16/11/2038</t>
  </si>
  <si>
    <t>Континуирана обврзница 15 год; 6,15% 14/12/2038</t>
  </si>
  <si>
    <t>Континуирана обврзница 15 год; 5,90% 28/12/2038</t>
  </si>
  <si>
    <t>Континуирана обврзница 30 год; 4,85% 26/04/2048</t>
  </si>
  <si>
    <t>Континуирана обврзница 30 год; 4,60% 19/07/2048</t>
  </si>
  <si>
    <t>Континуирана обврзница 30 год; 4,50% 18/10/2048</t>
  </si>
  <si>
    <t>Континуирана обврзница 30 год; 4,30% 31/01/2049</t>
  </si>
  <si>
    <t>Континуирана обврзница 30 год; 4,30% 18/04/2049</t>
  </si>
  <si>
    <t>Континуирана обврзница 30 год; 4,30% 18/07/2049</t>
  </si>
  <si>
    <t>Континуирана обврзница 30 год; 4,10% 31/10/2049</t>
  </si>
  <si>
    <t>Континуирана обврзница 30 год; 4,00% 30/01/2050</t>
  </si>
  <si>
    <t>Континуирана обврзница 30 год; 4,00% 30/04/2050</t>
  </si>
  <si>
    <t>Континуирана обврзница 30 год; 4,10% 06/08/2050</t>
  </si>
  <si>
    <t>5,25% 17/10/23-17/10/26</t>
  </si>
  <si>
    <t>5,00% 21/07/23-21/07/25</t>
  </si>
  <si>
    <t>5,00%  15/08/23-15/08/25</t>
  </si>
  <si>
    <t>2,8% 16/01/23-16/01/25</t>
  </si>
  <si>
    <t>2,50% 13/05/22-13/05/25</t>
  </si>
  <si>
    <t>Алкалоид АД Скопје</t>
  </si>
  <si>
    <t xml:space="preserve">ОИФ ВФП Кеш Депозит </t>
  </si>
  <si>
    <t xml:space="preserve">DE -  iShares STOXX Europe 600 UCITS ETF </t>
  </si>
  <si>
    <t>US - iShares MSCI ACWI ETF</t>
  </si>
  <si>
    <t>US - iShares ESG Aware MSCI USA ETF</t>
  </si>
  <si>
    <t>US - iShares ESG Aware MSCI EAFE ETF</t>
  </si>
  <si>
    <t xml:space="preserve">US - Vanguard FTSE All World ex-US ETF </t>
  </si>
  <si>
    <t>US - Vanguard S&amp;P 500 ETF</t>
  </si>
  <si>
    <t xml:space="preserve">US -Vanguard ESG International Stock ETF </t>
  </si>
  <si>
    <t xml:space="preserve">US - Vanguard ESG US Stock ETF </t>
  </si>
  <si>
    <t>Извор за податоците за структурата на инвестициите на пензиските фондови се пензиските друштва.</t>
  </si>
  <si>
    <t xml:space="preserve">Ве молиме при користење на податоците задолжително да го наведете изворот. </t>
  </si>
  <si>
    <r>
      <rPr>
        <b/>
        <sz val="10"/>
        <rFont val="Arial"/>
        <family val="2"/>
        <charset val="204"/>
      </rPr>
      <t>Содржина</t>
    </r>
    <r>
      <rPr>
        <b/>
        <sz val="10"/>
        <color rgb="FF5A3C92"/>
        <rFont val="Arial"/>
        <family val="2"/>
        <charset val="204"/>
      </rPr>
      <t xml:space="preserve"> </t>
    </r>
  </si>
  <si>
    <t>Славко Јаневски бр.100, 1000 Скопје</t>
  </si>
  <si>
    <t xml:space="preserve">За посигурни пензионерски денови </t>
  </si>
  <si>
    <t>Забелешки</t>
  </si>
  <si>
    <t xml:space="preserve">Кратенки </t>
  </si>
  <si>
    <t xml:space="preserve">Почеток на работа на САВАз е 1.1.2006 г. </t>
  </si>
  <si>
    <r>
      <t xml:space="preserve">Почеток на работа на КБПз е 1.1.2006 г. </t>
    </r>
    <r>
      <rPr>
        <sz val="9"/>
        <color rgb="FF007DA0"/>
        <rFont val="Arial"/>
        <family val="2"/>
      </rPr>
      <t xml:space="preserve"> </t>
    </r>
  </si>
  <si>
    <t xml:space="preserve">Почеток на работа на ТРИГЛАВз е 1.4.2019 г. </t>
  </si>
  <si>
    <t>Почеток на работа на САВАд е 15.7.2009 г.</t>
  </si>
  <si>
    <t xml:space="preserve">Почеток на работа на КБПд е 21.12.2009 г. </t>
  </si>
  <si>
    <r>
      <t>Почеток на работа на ТРИГЛАВд е 1.3.2021 г.</t>
    </r>
    <r>
      <rPr>
        <sz val="9"/>
        <color indexed="21"/>
        <rFont val="Arial"/>
        <family val="2"/>
        <charset val="204"/>
      </rPr>
      <t xml:space="preserve"> </t>
    </r>
  </si>
  <si>
    <t xml:space="preserve">Почеток на работа  ВФПд е 18.10.2022 г. </t>
  </si>
  <si>
    <t>Обврзница за денационализација; РМДЕН14; 10 год.; 2,0%; 01/06/25</t>
  </si>
  <si>
    <t>Обврзница за денационализација; РМДЕН15; 10 год.; 2,0%; 01/06/26</t>
  </si>
  <si>
    <t>Обврзница за денационализација; РМДЕН16; 10 год.; 2,0%; 01/06/27</t>
  </si>
  <si>
    <t>Обврзница за денационализација; РМДЕН17; 10 год.; 2,0%; 01/06/28</t>
  </si>
  <si>
    <t>Обврзница за денационализација; РМДЕН18; 10 год.; 2,0%; 01/06/29</t>
  </si>
  <si>
    <t>Обврзница за денационализација; РМДЕН19; 10 год.; 2,0%; 01/06/29</t>
  </si>
  <si>
    <t>Обврзница за денационализација; РМДЕН20; 10 год.; 2,0%; 01/06/29</t>
  </si>
  <si>
    <t>Континуирана обрзница 15 год; 4,00% 12/03/2030</t>
  </si>
  <si>
    <t>Континуирана обрзница 15 год; 4,00% 09/07/2030</t>
  </si>
  <si>
    <t>Континуирана обрзница 15 год; 4,30% 22/09/2031</t>
  </si>
  <si>
    <t>Континуирана обрзница 15 год; 4,30% 29/09/2031</t>
  </si>
  <si>
    <t>Континуирана обрзница 15 год; 4,30% 22/12/2031</t>
  </si>
  <si>
    <t>Континуирана обрзница 15 год; 4,30% 01/12/2031</t>
  </si>
  <si>
    <t>Континуирана обрзница 15 год; 4,10% 12/01/2032</t>
  </si>
  <si>
    <t>Континуирана обрзница 15 год; 3,80% 26/01/2032</t>
  </si>
  <si>
    <t>Континуирана обрзница 15 год; 3,80% 16/02/2032</t>
  </si>
  <si>
    <t>Континуирана обрзница 15 год; 3,80% 09/03/2032</t>
  </si>
  <si>
    <t>Континуирана обрзница 15 год; 3,80% 23/03/2032</t>
  </si>
  <si>
    <t>Континуирана обрзница 15 год; 3,80% 08/06/2032</t>
  </si>
  <si>
    <t>Континуирана обрзница 15 год; 3,80% 22/06/2032</t>
  </si>
  <si>
    <t>Континуирана обрзница 15 год; 3,80% 29/06/2032</t>
  </si>
  <si>
    <t>Континуирана обрзница 15 год; 3,80% 06/07/2032</t>
  </si>
  <si>
    <t>Континуирана обрзница 15 год; 3,80% 05/10/2032</t>
  </si>
  <si>
    <t>Континуирана обрзница 15 год; 3,80% 02/11/2032</t>
  </si>
  <si>
    <t>Континуирана обрзница 15 год; 3,80% 23/11/2032</t>
  </si>
  <si>
    <t>Континуирана обрзница 15 год; 3,80% 30/11/2032</t>
  </si>
  <si>
    <t>Континуирана обрзница 15 год; 3,80% 07/12/2032</t>
  </si>
  <si>
    <t>Континуирана обрзница 15 год; 3,80% 11/01/2033</t>
  </si>
  <si>
    <t>Континуирана обрзница 15 год; 3,20% 16/05/2034</t>
  </si>
  <si>
    <t>Континуирана обрзница 15 год; 2,55% 08/08/2034</t>
  </si>
  <si>
    <t>Континуирана обрзница 15 год; 2,90% 13/02/2035</t>
  </si>
  <si>
    <t>Континуирана обрзница 30 год; 4,85% 26/04/2048</t>
  </si>
  <si>
    <t>Континуирана обрзница 30 год; 4,60% 19/07/2048</t>
  </si>
  <si>
    <t>Континуирана обрзница 30 год; 4,50% 18/10/2048</t>
  </si>
  <si>
    <t>Континуирана обрзница 30 год; 4,30% 31/01/2049</t>
  </si>
  <si>
    <t>Континуирана обрзница 30 год; 4,30% 18/04/2049</t>
  </si>
  <si>
    <t>Континуирана обрзница 30 год; 4,30% 19/07/2049</t>
  </si>
  <si>
    <t>Континуирана обрзница 30 год; 4,10% 31/10/2049</t>
  </si>
  <si>
    <t>Континуирана обрзница 30 год; 4,00% 30/01/2050</t>
  </si>
  <si>
    <t>Континуирана обрзница 30 год; 4,00% 30/04/2050</t>
  </si>
  <si>
    <t>Континуирана обрзница 30 год; 4,10% 06/08/2050</t>
  </si>
  <si>
    <t>ВВ Тиквеш А.Д. Кавадарци</t>
  </si>
  <si>
    <t>Витаминка А.Д. Прилеп</t>
  </si>
  <si>
    <t>Реплек А.Д Скопjе</t>
  </si>
  <si>
    <t>Фершпед А.Д. Скопје</t>
  </si>
  <si>
    <t>Македонски Телекомуникации А.Д. Скопје</t>
  </si>
  <si>
    <t>Прилепска Пиварница АД Прилеп</t>
  </si>
  <si>
    <t>Универзална инвестициона банка АД Скопје</t>
  </si>
  <si>
    <t>CH - NESTLE N</t>
  </si>
  <si>
    <t>ЦХФ</t>
  </si>
  <si>
    <t>DE - Bayerische Motoren Werke AG</t>
  </si>
  <si>
    <t>DE - Siemens AG</t>
  </si>
  <si>
    <t>DE - Allianz SE</t>
  </si>
  <si>
    <t>FR - SANOFI</t>
  </si>
  <si>
    <t>FR - LVMH Moet Hennessy Louis Vuitton SA</t>
  </si>
  <si>
    <t>GB - SHELL PLC</t>
  </si>
  <si>
    <t>NL - AIRBUS SE</t>
  </si>
  <si>
    <t>US - ALPHABET INC</t>
  </si>
  <si>
    <t>US - APPLE INC</t>
  </si>
  <si>
    <t>US - MICROSOFT CORP.</t>
  </si>
  <si>
    <t>US - ESTEE LAUDER COMPANIES</t>
  </si>
  <si>
    <t>US - AMAZON.COM INC</t>
  </si>
  <si>
    <t>US - HONEYWELL INTERNATIONAL INC</t>
  </si>
  <si>
    <t>US - PAYPAL HOLDINGS INC</t>
  </si>
  <si>
    <t xml:space="preserve"> DE ISHARES STOXX EUROPE 600 UCITS ETF (DE)</t>
  </si>
  <si>
    <t>US - iShares Global Tech. ETF registered shares O.N.</t>
  </si>
  <si>
    <t>US VANGUARD S&amp;P 500 ETF</t>
  </si>
  <si>
    <t>US VANECK GOLD MINERS ETF</t>
  </si>
  <si>
    <t>US ISHARES S&amp;P500 CONSUMER STAPLES SECTOR UCITS ETF</t>
  </si>
  <si>
    <t>US UTILITIES SELECT SECTOR SPDR</t>
  </si>
  <si>
    <t>US ISHARES CYBERSECURITY &amp; TECH</t>
  </si>
  <si>
    <t>US VANGUARD FTSE PACIFIC ETF</t>
  </si>
  <si>
    <t>US GLOBAL X AUTONOMOUS&amp;ELEC-ETF</t>
  </si>
  <si>
    <t>US ISHARES GLOBAL CLEAN ENERGY</t>
  </si>
  <si>
    <t>US INVESCO GLOBAL WATER ETF</t>
  </si>
  <si>
    <t>US SPDR S&amp;P KENSHO NEW ECONOMIE</t>
  </si>
  <si>
    <t>US FIDELITY FINANCIALS ETF</t>
  </si>
  <si>
    <t>US COMM SERV SELECT SECTOR SPDR</t>
  </si>
  <si>
    <t>US ARK FINTECH INNOVATION ETF</t>
  </si>
  <si>
    <t>US ISHARES SEMICONDUCTOR ETF</t>
  </si>
  <si>
    <t>US HEALTH CARE SELECT SECTOR SPDR FUND</t>
  </si>
  <si>
    <t>Oбврзница за денационализација; РМДЕН18; 10 год.; 2,0%; 01/06/29</t>
  </si>
  <si>
    <t>Континуирана обрзница 15 год; 4,00% 07/05/2030</t>
  </si>
  <si>
    <t>Континуирана обрзница 15 год; 4,00% 17/09/2030</t>
  </si>
  <si>
    <t>Континуирана обрзница 15 год; 3,70% 25/01/2033</t>
  </si>
  <si>
    <t>Континуирана обрзница 15 год; 3,50% 07/06/2033</t>
  </si>
  <si>
    <t>Континуирана обрзница 15 год; 3,20% 28/02/2034</t>
  </si>
  <si>
    <t>Континуирана обрзница 15 год; 3,10% 19/09/2034</t>
  </si>
  <si>
    <t>Континуирана обрзница 15 год; 3,00% 07/11/2034</t>
  </si>
  <si>
    <t>Континуирана обрзница 15 год; 3,00% 18/06/2035</t>
  </si>
  <si>
    <t>Континуирана обрзница 15 год; 2,50% 29/10/2035</t>
  </si>
  <si>
    <t>Континуирана обрзница 15 год; 2,50% 14/01/2036</t>
  </si>
  <si>
    <t>Континуирана обрзница 15 год; 2,50% 04/03/2036</t>
  </si>
  <si>
    <t>Континуирана обрзница 15 год; 2,50% 15/04/2036</t>
  </si>
  <si>
    <t>Континуирана обрзница 15 год; 2,50% 05/08/2036</t>
  </si>
  <si>
    <t>Континуирана обрзница 15 год; 5,20% 01/12/2037</t>
  </si>
  <si>
    <t>Континуирана обрзница 15 год; 5,15% 29/12/2037</t>
  </si>
  <si>
    <t>DE-ISHARES STOXX EUROPE 600 DE</t>
  </si>
  <si>
    <t>US-VANGUARD S&amp;P 500 ETF</t>
  </si>
  <si>
    <t>US - ISHARES GLOBAL 100 ETF</t>
  </si>
  <si>
    <t>US - Vanguard FTSE PACIFIC ETF</t>
  </si>
  <si>
    <t>US - Ishares MSCI ACWI ETF</t>
  </si>
  <si>
    <t>US - ISHARES TRUST ISHARES ESG AW</t>
  </si>
  <si>
    <t>US - SPDR S&amp;P MIDCAP 400 ETF</t>
  </si>
  <si>
    <t>US -VANGUARD FTSE EUROPE ETF</t>
  </si>
  <si>
    <t>Oбврзница за денационализација; РМДЕН14; 10 год.; 2,00%; 01/06/25</t>
  </si>
  <si>
    <t>Oбврзница за денационализација; РМДЕН16; 10 год.; 2,00%; 01/06/27</t>
  </si>
  <si>
    <t>Oбврзница за денационализација; РМДЕН19; 10 год.; 2,00%; 01/06/30</t>
  </si>
  <si>
    <t>Oбврзница за денационализација; РМДЕН20; 10 год.; 2,00%; 01/06/32</t>
  </si>
  <si>
    <t>Oбврзница за денационализација; РМДЕН21; 10 год.; 2,00%; 01/06/31</t>
  </si>
  <si>
    <t>Континуирана обрзница 10 год; 3,80% 29/01/2025</t>
  </si>
  <si>
    <t>Континуирана обрзница 10 год; 3,80% 12/03/2025</t>
  </si>
  <si>
    <t>Континуирана обрзница 10 год; 3,80% 26/03/2025</t>
  </si>
  <si>
    <t>Континуирана обрзница 10 год; 3,80% 25/06/2025</t>
  </si>
  <si>
    <t>Континуирана обрзница 10 год; 3,80% 09/07/2025</t>
  </si>
  <si>
    <t>Континуирана обрзница 10 год; 3,80% 20/08/2025</t>
  </si>
  <si>
    <t>Континуирана обрзница 10 год; 3,80% 27/08/2025</t>
  </si>
  <si>
    <t>Континуирана обрзница 10 год; 3,80% 24/09/2025</t>
  </si>
  <si>
    <t>Континуирана обрзница 2 год; 4,75%  05/10/2025</t>
  </si>
  <si>
    <t>Континуирана обрзница 10 год; 3,50% 17/12/2025</t>
  </si>
  <si>
    <t>Континуирана обрзница 10 год; 3,50% 24/12/2025</t>
  </si>
  <si>
    <t>Континуирана обрзница 10 год; 3,50% 14/01/2026</t>
  </si>
  <si>
    <t>Континуирана обрзница 10 год; 3,90% 11/02/2026</t>
  </si>
  <si>
    <t>Континуирана обрзница 10 год; 3,90% 24/03/2026</t>
  </si>
  <si>
    <t>Континуирана обрзница 10 год; 3,90% 18/08/2026</t>
  </si>
  <si>
    <t>Континуирана обрзница 15 год; 4,00% 26/03/2030</t>
  </si>
  <si>
    <t>Континуирана обрзница 15 год; 4,00% 16/04/2030</t>
  </si>
  <si>
    <t>Континуирана обрзница 15 год; 4,00% 25/06/2030</t>
  </si>
  <si>
    <t>Континуирана обрзница 15 год; 4,00% 30/07/2030</t>
  </si>
  <si>
    <t>Континуирана обрзница 15 год; 4,00% 20/08/2030</t>
  </si>
  <si>
    <t>Континуирана обрзница 15 год; 4,00% 27/08/2030</t>
  </si>
  <si>
    <t>Континуирана обрзница 15 год; 4,00% 24/09/2030</t>
  </si>
  <si>
    <t>Континуирана обрзница 15 год; 4,00% 03/12/2030</t>
  </si>
  <si>
    <t>Континуирана обрзница 15 год; 4,30% 22/01/2031</t>
  </si>
  <si>
    <t>Континуирана обрзница 15 год; 4,30% 28/01/2031</t>
  </si>
  <si>
    <t>Континуирана обрзница 15 год; 4,30% 23/06/2031</t>
  </si>
  <si>
    <t>Континуирана обрзница 15 год; 4,30% 08/07/2031</t>
  </si>
  <si>
    <t>Континуирана обрзница 15 год; 4,30% 28/07/2031</t>
  </si>
  <si>
    <t>Континуирана обрзница 15 год; 4,30% 01/09/2031</t>
  </si>
  <si>
    <t>Континуирана обрзница 15 год; 4,30% 14/10/2031</t>
  </si>
  <si>
    <t>Континуирана обрзница 15 год; 4,30% 03/11/2031</t>
  </si>
  <si>
    <t>Континуирана обрзница 15 год; 3,80% 30/03/2032</t>
  </si>
  <si>
    <t>Континуирана обрзница 15 год; 3,80% 04/05/2032</t>
  </si>
  <si>
    <t>Континуирана обрзница 15 год; 3,80% 10/08/2032</t>
  </si>
  <si>
    <t>Континуирана обрзница 15 год; 3,80% 17/08/2032</t>
  </si>
  <si>
    <t>Континуирана обрзница 15 год; 3,80% 07/09/2032</t>
  </si>
  <si>
    <t>Континуирана обрзница 15 год; 3,80% 21/09/2032</t>
  </si>
  <si>
    <t>Континуирана обрзница 15 год; 3,80% 19/10/2032</t>
  </si>
  <si>
    <t>Континуирана обрзница 15 год; 3,20% 25/01/2033</t>
  </si>
  <si>
    <t>Континуирана обрзница 15 год; 3,20% 15/02/2033</t>
  </si>
  <si>
    <t>Континуирана обрзница 15 год; 3,20% 08/03/2033</t>
  </si>
  <si>
    <t>Континуирана обрзница 15 год; 3,40% 20/09/2033</t>
  </si>
  <si>
    <t>Континуирана обрзница 15 год; 2,90% 20/09/2033</t>
  </si>
  <si>
    <t>Континуирана обрзница 15 год; 2,90% 01/11/2033</t>
  </si>
  <si>
    <t>Континуирана обрзница 15 год; 2,90% 22/11/2033</t>
  </si>
  <si>
    <t>Континуирана обрзница 15 год; 2,45% 06/12/2034</t>
  </si>
  <si>
    <t>Континуирана обрзница 15 год; 2,20% 03/12/2035</t>
  </si>
  <si>
    <t>Континуирана обрзница 15 год; 2,20% 15/04/2036</t>
  </si>
  <si>
    <t>Континуирана обрзница 15 год; 2,20% 17/06/2036</t>
  </si>
  <si>
    <t>Континуирана обрзница 15 год; 2,20% 18/11/2036</t>
  </si>
  <si>
    <t>Континуирана обрзница 15 год; 3,70% 30/06/2037</t>
  </si>
  <si>
    <t>Континуирана обрзница 15 год; 5,65% 30/03/2038</t>
  </si>
  <si>
    <t>Континуирана обрзница 15 год; 6,15% 13/07/2038</t>
  </si>
  <si>
    <t>Континуирана обрзница 15 год; 6,15% 04/08/2038</t>
  </si>
  <si>
    <t>Континуирана обрзница 15 год; 6,15% 07/09/2038</t>
  </si>
  <si>
    <t>Континуирана обрзница 15 год; 5,90% 07/09/2038</t>
  </si>
  <si>
    <t>Континуирана обрзница 15 год; 6,15% 21/09/2038</t>
  </si>
  <si>
    <t>Континуирана обрзница 15 год; 6,15% 16/11/2038</t>
  </si>
  <si>
    <t>Континуирана обрзница 15 год; 6,15% 14/12/2038</t>
  </si>
  <si>
    <t>Континуирана обрзница 15 год; 5,90% 28/12/2038</t>
  </si>
  <si>
    <t>Oбврзница за денационализација; РМДЕН15; 10 год.; 2,00%; 01/06/26</t>
  </si>
  <si>
    <t>Oбврзница за денационализација; РМДЕН18; 10 год.; 2,00%; 01/06/29</t>
  </si>
  <si>
    <t>Oбврзница за денационализација; РМДЕН20; 10 год.; 2,00%; 01/06/31</t>
  </si>
  <si>
    <t>2,60%: 20/04/22-20/04/25</t>
  </si>
  <si>
    <t>2,60%; 19/04/22-19/04/25</t>
  </si>
  <si>
    <t>2,60%; 20/04/22-20/04/25</t>
  </si>
  <si>
    <t>2,60%; 29/04/22-29/04/25</t>
  </si>
  <si>
    <t>Тетекс АД Тетово</t>
  </si>
  <si>
    <t>Фершпед АД Скопје</t>
  </si>
  <si>
    <t>Винарска Визба Тиквеш</t>
  </si>
  <si>
    <t>Македонски Телекомуникации АД Скопје</t>
  </si>
  <si>
    <t>Витаминка АД Прилеп</t>
  </si>
  <si>
    <t>Реплек АДСкопје</t>
  </si>
  <si>
    <t>Универзална Инвестициона Банка АД Скопје</t>
  </si>
  <si>
    <t>FR - Sanofi</t>
  </si>
  <si>
    <t xml:space="preserve">FR - LVMH Moet Hennessy Louis Vuitton </t>
  </si>
  <si>
    <t>GB - Shell PLC</t>
  </si>
  <si>
    <t>NL - Airbus SE</t>
  </si>
  <si>
    <t>CH - Nestle</t>
  </si>
  <si>
    <t>US - Microsoft Corp.</t>
  </si>
  <si>
    <t>US - Alphabet INC Class A</t>
  </si>
  <si>
    <t>US - Apple INC</t>
  </si>
  <si>
    <t>US - Alphabet INC Class C</t>
  </si>
  <si>
    <t>US - Estee Lauder Companies INC</t>
  </si>
  <si>
    <t>US - Amazon.com INC</t>
  </si>
  <si>
    <t>US - Paypal Holdings INC</t>
  </si>
  <si>
    <t>US - Honeywell International INC</t>
  </si>
  <si>
    <t>US - Vanguard FTSE Pacific ETF</t>
  </si>
  <si>
    <t>US - iShares Cybersecurity and Tech ETF</t>
  </si>
  <si>
    <t>US - SPDR S&amp;P Kensho New Economies Composite ETF</t>
  </si>
  <si>
    <t>Табела 1: Инвестициско портфолио - САВАз</t>
  </si>
  <si>
    <t>Република Унгарија</t>
  </si>
  <si>
    <t>САД</t>
  </si>
  <si>
    <t>Raiffeisen Bank International AG</t>
  </si>
  <si>
    <t>31.12.2024</t>
  </si>
  <si>
    <t>MKMINF200DE0</t>
  </si>
  <si>
    <t>MKMINF200DF7</t>
  </si>
  <si>
    <t>MKMINF200DG5</t>
  </si>
  <si>
    <t>MKMINF200DI1</t>
  </si>
  <si>
    <t>MKMINF200DJ9</t>
  </si>
  <si>
    <t>MKMINF200DK7</t>
  </si>
  <si>
    <t>MKMINF200DL5</t>
  </si>
  <si>
    <t>MKMINF20GAA0</t>
  </si>
  <si>
    <t>MKMINF20GAD4</t>
  </si>
  <si>
    <t>MKMINF20GAE2</t>
  </si>
  <si>
    <t>MKMINF20GAG7</t>
  </si>
  <si>
    <t>MKMINF20GAI3</t>
  </si>
  <si>
    <t>MKMINF20GAL7</t>
  </si>
  <si>
    <t>MKMINF20GAN3</t>
  </si>
  <si>
    <t>MKMINF20GAO1</t>
  </si>
  <si>
    <t>MKMINF20GAT0</t>
  </si>
  <si>
    <t>MKMINF20GAV6</t>
  </si>
  <si>
    <t>MKMINF20GAW4</t>
  </si>
  <si>
    <t>MKMINF20GAZ7</t>
  </si>
  <si>
    <t>MKMINF20GBB6</t>
  </si>
  <si>
    <t>MKMINF20GBC4</t>
  </si>
  <si>
    <t>MKMINF20GBD2</t>
  </si>
  <si>
    <t>MKMINF20GBE0</t>
  </si>
  <si>
    <t>MKMINF20GBG5</t>
  </si>
  <si>
    <t>MKMINF20GBH3</t>
  </si>
  <si>
    <t>MKMINF20GBK7</t>
  </si>
  <si>
    <t>MKMINF20GC79</t>
  </si>
  <si>
    <t>MKMINF20GD03</t>
  </si>
  <si>
    <t>MKMINF20GD29</t>
  </si>
  <si>
    <t>MKMINF20GD52</t>
  </si>
  <si>
    <t>MKMINF20GD78</t>
  </si>
  <si>
    <t>MKMINF20GD94</t>
  </si>
  <si>
    <t>MKMINF20GE10</t>
  </si>
  <si>
    <t>MKMINF20GE69</t>
  </si>
  <si>
    <t>MKMINF20GE77</t>
  </si>
  <si>
    <t>MKMINF20GE93</t>
  </si>
  <si>
    <t>MKMINF20GF27</t>
  </si>
  <si>
    <t>MKMINF20GF76</t>
  </si>
  <si>
    <t>MKMINF20GG34</t>
  </si>
  <si>
    <t>MKMINF20GH09</t>
  </si>
  <si>
    <t>MKMINF20GH17</t>
  </si>
  <si>
    <t>MKMINF20GH74</t>
  </si>
  <si>
    <t>MKMINF20GH82</t>
  </si>
  <si>
    <t>MKMINF20GI08</t>
  </si>
  <si>
    <t>MKMINF20GI24</t>
  </si>
  <si>
    <t>MKMINF20GI32</t>
  </si>
  <si>
    <t>MKMINF20GI81</t>
  </si>
  <si>
    <t>MKMINF20GI99</t>
  </si>
  <si>
    <t>MKMINF20GJ15</t>
  </si>
  <si>
    <t>MKMINF20GJ23</t>
  </si>
  <si>
    <t>MKMINF20GJ64</t>
  </si>
  <si>
    <t>MKMINF20GJ80</t>
  </si>
  <si>
    <t>MKMINF20GJ98</t>
  </si>
  <si>
    <t>MKMINF20GK04</t>
  </si>
  <si>
    <t>MKMINF20GK46</t>
  </si>
  <si>
    <t>MKMINF20GK53</t>
  </si>
  <si>
    <t>MKMINF20GK79</t>
  </si>
  <si>
    <t>MKMINF20GK95</t>
  </si>
  <si>
    <t>MKMINF20GL11</t>
  </si>
  <si>
    <t>MKMINF20GL37</t>
  </si>
  <si>
    <t>MKMINF20GL52</t>
  </si>
  <si>
    <t>MKMINF20GL60</t>
  </si>
  <si>
    <t>MKMINF20GL78</t>
  </si>
  <si>
    <t>MKMINF20GL86</t>
  </si>
  <si>
    <t>MKMINF20GL94</t>
  </si>
  <si>
    <t>MKMINF20GM10</t>
  </si>
  <si>
    <t>MKMINF20GM36</t>
  </si>
  <si>
    <t>MKMINF20GM77</t>
  </si>
  <si>
    <t>MKMINF20GN01</t>
  </si>
  <si>
    <t>MKMINF20GN27</t>
  </si>
  <si>
    <t>MKMINF20GN50</t>
  </si>
  <si>
    <t>MKMINF20GN68</t>
  </si>
  <si>
    <t>MKMINF20GN76</t>
  </si>
  <si>
    <t>MKMINF20GN84</t>
  </si>
  <si>
    <t>MKMINF20GO26</t>
  </si>
  <si>
    <t>MKMINF20GP09</t>
  </si>
  <si>
    <t>MKMINF20GP25</t>
  </si>
  <si>
    <t>MKMINF20GP41</t>
  </si>
  <si>
    <t>MKMINF20GP66</t>
  </si>
  <si>
    <t>MKMINF20GR23</t>
  </si>
  <si>
    <t>MKMINF20GR49</t>
  </si>
  <si>
    <t>MKMINF20GS06</t>
  </si>
  <si>
    <t>MKMINF20GS22</t>
  </si>
  <si>
    <t>MKMINF20GS48</t>
  </si>
  <si>
    <t>MKMINF20GS71</t>
  </si>
  <si>
    <t>MKMINF20GS89</t>
  </si>
  <si>
    <t>MKMINF20GS97</t>
  </si>
  <si>
    <t>MKMINF20GT05</t>
  </si>
  <si>
    <t>MKMINF20GT21</t>
  </si>
  <si>
    <t>MKMINF20GT39</t>
  </si>
  <si>
    <t>MKD</t>
  </si>
  <si>
    <t>MKMINF20GT54</t>
  </si>
  <si>
    <t>MKMINF20GT62</t>
  </si>
  <si>
    <t>MKMINF20GT88</t>
  </si>
  <si>
    <t>MKMINF20GU02</t>
  </si>
  <si>
    <t>MKMINF20GU10</t>
  </si>
  <si>
    <t>MKMINF20GU44</t>
  </si>
  <si>
    <t>MKMINF20GV50</t>
  </si>
  <si>
    <t>MKMINF20GW18</t>
  </si>
  <si>
    <t>MKMINF20GW42</t>
  </si>
  <si>
    <t>MKMINF20GW75</t>
  </si>
  <si>
    <t>MKMINF20GW83</t>
  </si>
  <si>
    <t>MKMINF20GW91</t>
  </si>
  <si>
    <t>MKMINF20GX41</t>
  </si>
  <si>
    <t>MKMINF20GX66</t>
  </si>
  <si>
    <t>MKMINF20GX74</t>
  </si>
  <si>
    <t>MKMINF20GX82</t>
  </si>
  <si>
    <t>MKMINF20GY16</t>
  </si>
  <si>
    <t>MKMINF20GY24</t>
  </si>
  <si>
    <t>MKMINF20GY32</t>
  </si>
  <si>
    <t>MKMINF20GY65</t>
  </si>
  <si>
    <t>MKMINF20GY81</t>
  </si>
  <si>
    <t>MKMINF20GZ07</t>
  </si>
  <si>
    <t>MKMINF20GZ15</t>
  </si>
  <si>
    <t>MKMINF20GZ31</t>
  </si>
  <si>
    <t>MKMINF20GZ49</t>
  </si>
  <si>
    <t>MKMINF20GZ64</t>
  </si>
  <si>
    <t>MKMINF20GZ72</t>
  </si>
  <si>
    <t>MKMINF20GZ98</t>
  </si>
  <si>
    <t>3,80%: 25/07/24-25/07/25</t>
  </si>
  <si>
    <t>3,80%; 03/12/24-02/12/25</t>
  </si>
  <si>
    <t>Халкбанк АД Скопје</t>
  </si>
  <si>
    <t>4,00%; 22/08/24-22/08/25</t>
  </si>
  <si>
    <t>ОИФ НЛБ Кеш Депозит</t>
  </si>
  <si>
    <t>ОИФ КБ Инвест Паричен</t>
  </si>
  <si>
    <t xml:space="preserve">DE - IShares STOXX Europe 600 UCITS ETF </t>
  </si>
  <si>
    <t>IE - Ishares S&amp;P500 Consumer Staples Sector UCITS ETF</t>
  </si>
  <si>
    <t>IE - Vanguard S&amp;P 500 ETF</t>
  </si>
  <si>
    <t>US - Vanguard FTSE Pacific Fund ETF</t>
  </si>
  <si>
    <t>US - Utilities Select Sector SPDR</t>
  </si>
  <si>
    <t>US - Global X Autonomus &amp; ELEC ETF</t>
  </si>
  <si>
    <t>US - iShares Global Clean Energy</t>
  </si>
  <si>
    <t>US - Invesco Global Water ETF</t>
  </si>
  <si>
    <t>US - Fidelity Financials ETF</t>
  </si>
  <si>
    <t>US - Comm SERV Select Sector SPDR</t>
  </si>
  <si>
    <t>US - Amplyf Digital Payments ETF</t>
  </si>
  <si>
    <t>US - ARK Fintech Innovation ETF</t>
  </si>
  <si>
    <t>US - Ishares Semiconductor ETF</t>
  </si>
  <si>
    <t>US - Ishares U.S. Medical Devices</t>
  </si>
  <si>
    <t>US - Health Care Select Sector SPDR FUND</t>
  </si>
  <si>
    <t>US - Ishares Core S&amp;P Midcap ETF</t>
  </si>
  <si>
    <t>US - iShares S&amp;P Global Technology Sect.</t>
  </si>
  <si>
    <t>US - Vaneck Gold Minners ETF</t>
  </si>
  <si>
    <t>US - Ishares MSCI World ETF</t>
  </si>
  <si>
    <t>Континуирана обврзница 15 год: 4,20% 09/09/2038</t>
  </si>
  <si>
    <t>Континуирана обврзница 15 год; 6,00% 11/01/2039</t>
  </si>
  <si>
    <t>Континуирана обврзница 15 год; 5,90% 08/02/2039</t>
  </si>
  <si>
    <t>Континуирана обврзница 15 год; 5,60% 07/03/2039</t>
  </si>
  <si>
    <t>Континуирана обврзница 15 год; 5,35% 12/04/2039</t>
  </si>
  <si>
    <t>Континуирана обврзница 15 год; 5,60% 06/06/2039</t>
  </si>
  <si>
    <t>Континуирана обврзница 15 год; 5,60% 11/07/2039</t>
  </si>
  <si>
    <t>Континуирана обврзница 15 год; 5,60% 08/08/2039</t>
  </si>
  <si>
    <t>4,75% 25/01/24-25/01/27</t>
  </si>
  <si>
    <t>ПроКредит банка АД Скопје</t>
  </si>
  <si>
    <t>4,50% 16/07/24-16/07/25</t>
  </si>
  <si>
    <t>4,50% 23/07/24-23/07/25</t>
  </si>
  <si>
    <t>4,50% 16/08/24-16/08/25</t>
  </si>
  <si>
    <t>3,50% 29/07/24-29/07/25</t>
  </si>
  <si>
    <t>Стопанска Банка АД Скопје</t>
  </si>
  <si>
    <t xml:space="preserve">ОИФ НЛБ Кеш Депозит </t>
  </si>
  <si>
    <t xml:space="preserve">ОИФ Вега Кеш Депозит </t>
  </si>
  <si>
    <t>Државна обврзница 20 год. 4,125%  15/08/2044</t>
  </si>
  <si>
    <t>Државна обврзница 15 год. 5,625%  30/05/2037</t>
  </si>
  <si>
    <t>IE - Xtrackers Artificial Intelligence &amp;Big Data UCITS ETF</t>
  </si>
  <si>
    <t>US - Xtrackers MSCI USA ESG Leaders ETF</t>
  </si>
  <si>
    <t>US - Global X Robotics &amp; Artificial Intelligence ETF</t>
  </si>
  <si>
    <t>US - Pacer US Small Cap Cash Cows 100 ETF</t>
  </si>
  <si>
    <t>Континуирана обврзница 15 год.; 5,90%; 08/02/2039</t>
  </si>
  <si>
    <t>Континуирана обврзница 15 год.; 5,60%; 07/03/2039</t>
  </si>
  <si>
    <t>Континуирана обврзница 15 год.; 5,60%; 12/04/2039</t>
  </si>
  <si>
    <t>Континуирана обврзница 15 год.; 5,60%; 10/05/2039</t>
  </si>
  <si>
    <t>Континуирана обврзница 15 год.; 5,60%; 06/06/2039</t>
  </si>
  <si>
    <t>Континуирана обврзница 15 год.; 5,60%; 11/06/2039</t>
  </si>
  <si>
    <t>Континуирана обврзница 15 год.; 5,60%; 08/08/2039</t>
  </si>
  <si>
    <t>Континуирана обврзница 15 год.; 5,60%; 05/09/2039</t>
  </si>
  <si>
    <t>Континуирана обврзница 15 год.; 5,60%; 10/10/2039</t>
  </si>
  <si>
    <t>3,95%; 24/10/24-24/10/25</t>
  </si>
  <si>
    <t>2,80%; 29/10/24-29/10/25</t>
  </si>
  <si>
    <t>Централна Кооперативна банка А.Д. Скопје</t>
  </si>
  <si>
    <t>2,90%; 01/10/24-01/10/25</t>
  </si>
  <si>
    <t>Стопанска Банка А.Д. Битола</t>
  </si>
  <si>
    <t>3,00%; 07/04/24-07/04/25</t>
  </si>
  <si>
    <t>Државна обврзница 15 год. 1,750%  13/07/2030</t>
  </si>
  <si>
    <t>Државна обврзница 12 год. 2,000%  28/01/2032</t>
  </si>
  <si>
    <t>IE -iShares Core S&amp;P 500 UCITS ETF USD Acc</t>
  </si>
  <si>
    <t>Континуирана обврзница 15 год.; 6,00%; 11/01/2039</t>
  </si>
  <si>
    <t>Континуирана обврзница 15 год 5,65%  29/06/2038</t>
  </si>
  <si>
    <t>Континуирана обврзница 15 год 6,15%  13/07/2038</t>
  </si>
  <si>
    <t>Континуирана обврзница 15 год 6,15%  20/07/2038</t>
  </si>
  <si>
    <t>Континуирана обврзница 15 год 6,15%  07/09/2038</t>
  </si>
  <si>
    <t>Континуирана обврзница 15 год 6,15%  21/09/2038</t>
  </si>
  <si>
    <t>Континуирана обврзница 15 год 6,15%  16/11/2038</t>
  </si>
  <si>
    <t>Континуирана обврзница 15 год 6,15%  14/12/2038</t>
  </si>
  <si>
    <t>Континуирана обврзница 15 год 5,90%  28/12/2038</t>
  </si>
  <si>
    <t>Континуирана обврзница 15 год; 5,60% 12/04/2039</t>
  </si>
  <si>
    <t>Континуирана обврзница 15 год; 5,60% 10/05/2039</t>
  </si>
  <si>
    <t>Континуирана обврзница 15 год; 5,60% 05/09/2039</t>
  </si>
  <si>
    <t>Континуирана обврзница 15 год; 5,60% 19/09/2039</t>
  </si>
  <si>
    <t>Континуирана обврзница 15 год; 5,60% 10/10/2039</t>
  </si>
  <si>
    <t>Континуирана обврзница 15 год; 5,60% 14/11/2039</t>
  </si>
  <si>
    <t>Континуирана обврзница 15 год; 4,00% 12/02/2030</t>
  </si>
  <si>
    <t>Континуирана обврзница 15 год; 4,00% 26/02/2030</t>
  </si>
  <si>
    <t>Континуирана обврзница 15 год; 4,00% 07/05/2030</t>
  </si>
  <si>
    <t>Континуирана обврзница 10 год; 3,50% 09/07/2025</t>
  </si>
  <si>
    <t>Континуирана обврзница 10 год; 3,50% 23/07/2025</t>
  </si>
  <si>
    <t>Континуирана обврзница 10 год; 3,50% 06/08/2025</t>
  </si>
  <si>
    <t>Континуирана обврзница 10 год; 3,50% 27/08/2025</t>
  </si>
  <si>
    <t>Континуирана обврзница 15 год; 4,00% 29/10/2030</t>
  </si>
  <si>
    <t>Континуирана обврзница 15 год; 4,00% 14/01/2031</t>
  </si>
  <si>
    <t>Континуирана обврзница 15 год; 4,00% 22/01/2031</t>
  </si>
  <si>
    <t>Континуирана обврзница 15 год; 4,00% 11/02/2031</t>
  </si>
  <si>
    <t>Континуирана обврзница 15 год; 4,30% 17/03/2031</t>
  </si>
  <si>
    <t>Континуирана обврзница 15 год; 4,30% 31/03/2031</t>
  </si>
  <si>
    <t>Континуирана обврзница 15 год; 4,30% 14/04/2031</t>
  </si>
  <si>
    <t>Континуирана обврзница 15 год; 4,30% 09/06/2031</t>
  </si>
  <si>
    <t>Континуирана обврзница 15 год; 4,30% 18/08/2031</t>
  </si>
  <si>
    <t>Континуирана обврзница 15 год; 3,80% 06/04/2032</t>
  </si>
  <si>
    <t>Континуирана обврзница 15 год; 3,80% 20/07/2032</t>
  </si>
  <si>
    <t>Континуирана обврзница 15 год; 3,80% 10/08/2032</t>
  </si>
  <si>
    <t>Континуирана обврзница 15 год; 3,80% 17/08/2033</t>
  </si>
  <si>
    <t>Континуирана обврзница 15 год; 3,80% 21/09/2034</t>
  </si>
  <si>
    <t>Континуирана обврзница 15 год; 3,00% 21/06/2033</t>
  </si>
  <si>
    <t>Континуирана обврзница 30 год; 4,85% 19/07/2048</t>
  </si>
  <si>
    <t>Континуирана обврзница 15 год; 3,00% 09/08/2033</t>
  </si>
  <si>
    <t>Континуирана обврзница 30 год; 4,30% 19/07/2049</t>
  </si>
  <si>
    <t>Континуирана обврзница 15 год; 2,90% 07/11/2034</t>
  </si>
  <si>
    <t>Континуирана обврзница 15 год:3,00%  18/06/2035</t>
  </si>
  <si>
    <t>Континуирана обврзница 15 год:2,50% 29/10/2035</t>
  </si>
  <si>
    <t>Континуирана обврзница 15 год:2,50%  14/01/2036</t>
  </si>
  <si>
    <t>Континуирана обврзница 15 год:2.50%  15/04/2036</t>
  </si>
  <si>
    <t>Континуирана обврзница 15 год 2,50%  16/09/2036</t>
  </si>
  <si>
    <t>Континуирана обврзница 15 год 2,50%  14/10/2036</t>
  </si>
  <si>
    <t>Континуирана обврзница 15 год; 3,70% 16/06/2037</t>
  </si>
  <si>
    <t>Континуирана обврзница 15 год; 3,50% 16/06/2037</t>
  </si>
  <si>
    <t>Континуирана обврзница 15 год; 4,00% 04/08/2037</t>
  </si>
  <si>
    <t>Континуирана обврзница 15 год; 4,00% 09/09/2037</t>
  </si>
  <si>
    <t>Континуирана обврзница 15 год; 5,00% 17/11/2037</t>
  </si>
  <si>
    <t>Континуирана обврзница 15 год 5,40%  12/01/2038</t>
  </si>
  <si>
    <t>Континуирана обврзница 15 год 5,60%  09/02/2038</t>
  </si>
  <si>
    <t>Континуирана обврзница 15 год 5,90%  03/03/2038</t>
  </si>
  <si>
    <t>Континуирана обврзница 15 год 5,90%  30/03/2038</t>
  </si>
  <si>
    <t>Континуирана обврзница 15 год 5,90%  26/05/2038</t>
  </si>
  <si>
    <t>Континуирана обврзница 15 год 5,65%  26/05/2038</t>
  </si>
  <si>
    <t>Континуирана обврзница 15 год 5,65%  15/06/2038</t>
  </si>
  <si>
    <t>Државна обврзница 20 год; 2,375% 15/02/2042</t>
  </si>
  <si>
    <t>Државна обврзница 5 год; 2,75% 30/04/2027</t>
  </si>
  <si>
    <t>Државна обврзница 10 год; 2,875% 15/05/2032</t>
  </si>
  <si>
    <t>Државна обврзница 15 год; 1,75% 05/06/2035</t>
  </si>
  <si>
    <t>Корпоративна обврзница 6 год; 5,75% 27/01/2028</t>
  </si>
  <si>
    <t>Континуирана обрзница 15 год; 5,35% 12/04/2039</t>
  </si>
  <si>
    <t>Континуирана обрзница 15 год; 5,60% 12/04/2039</t>
  </si>
  <si>
    <t>Континуирана обрзница 15 год; 5,60% 11/07/2039</t>
  </si>
  <si>
    <t>Континуирана обрзница 15 год; 5,60% 07/03/2039</t>
  </si>
  <si>
    <t>Континуирана обрзница 15 год; 5,60% 06/06/2039</t>
  </si>
  <si>
    <t>Континуирана обрзница 15 год; 5,60% 08/08/2039</t>
  </si>
  <si>
    <t>Континуирана обрзница 15 год; 5,60% 05/10/2039</t>
  </si>
  <si>
    <t>Континуирана обрзница 15 год; 5,60% 05/09/2039</t>
  </si>
  <si>
    <t>Континуирана обрзница 15 год; 5,60% 10/10/2039</t>
  </si>
  <si>
    <t>Континуирана обрзница 15 год; 5,60% 11/09/2039</t>
  </si>
  <si>
    <t>Континуирана обрзница 15 год; 6,00% 14/11/2039</t>
  </si>
  <si>
    <t>Континуирана обрзница 15 год; 6,00% 11/11/2039</t>
  </si>
  <si>
    <t>2,5% 4/20/2022-4/20/2025</t>
  </si>
  <si>
    <t>2,5%  5/13/2022-5/13/2025</t>
  </si>
  <si>
    <t>2,9%  6/14/2022-6/14/2025</t>
  </si>
  <si>
    <t>3,5%  7/29/2024-7/29/2025</t>
  </si>
  <si>
    <t>4,5% 8/16/2024-8/16/2025</t>
  </si>
  <si>
    <t>4,5% 7/16/2024-7/16/2025</t>
  </si>
  <si>
    <t>4,5%  6/27/2024-6/27/2025</t>
  </si>
  <si>
    <t>5,0%   8/8/2023-8/8/2025</t>
  </si>
  <si>
    <t>5,0%  7/21/2023-7/21/2025</t>
  </si>
  <si>
    <t>4,0% 12/30/2024-12/30/2025</t>
  </si>
  <si>
    <t>5,25%  10/17/2023-10/17/2026</t>
  </si>
  <si>
    <t>5,25%  12/21/2023-12/21/2026</t>
  </si>
  <si>
    <t>НЛБ Кеш Депозит о.ф.</t>
  </si>
  <si>
    <t>ВФП Кеш Депозит о.ф</t>
  </si>
  <si>
    <t>ВЕГА Кеш Депозит о.ф</t>
  </si>
  <si>
    <t>Континуирана обрзница 10 год; 4,125% 15/08/2044</t>
  </si>
  <si>
    <t>Us-iShares Stoxx Europe 600 UCITS ETF</t>
  </si>
  <si>
    <t>IE-Xtrackers Artificial Intelligence &amp;Big Data UCITS ETF 1C</t>
  </si>
  <si>
    <t>US - Vanguard FTSE All World ex-US ETF</t>
  </si>
  <si>
    <t>US - Vaguard S&amp;P 500 ETF</t>
  </si>
  <si>
    <t>US - iShares MSCI ACWI  ETF</t>
  </si>
  <si>
    <t xml:space="preserve">US - Vanguard ESG International Stock ETF </t>
  </si>
  <si>
    <t>US -iShares ESG Aware MSCI EAFE ETF</t>
  </si>
  <si>
    <t>US - Xtrackers MSCI USA ESG Leaders</t>
  </si>
  <si>
    <t>US-iShares Stoxx Europe 600 UCITS ETF</t>
  </si>
  <si>
    <t xml:space="preserve">US - Global X Robotics &amp; Artificial Intelligence ETF </t>
  </si>
  <si>
    <t>Континуирана обврзница 15 год:3,10%  19/09/2034</t>
  </si>
  <si>
    <t>Континуирана обврзница 15 год:3,00%  07/11/2034</t>
  </si>
  <si>
    <t>Континуирана обврзница 15 год:2,50%  29/10/2035</t>
  </si>
  <si>
    <t>Континуирана обврзница 15 год:2,50%  17/06/2036</t>
  </si>
  <si>
    <t>Континуирана обврзница 15 год :2,50% 05/08/2036</t>
  </si>
  <si>
    <t>3,80%: 17/09/2024 - 17/09/2025</t>
  </si>
  <si>
    <t>3,80%: 02/12/2024 - 02/12/2025</t>
  </si>
  <si>
    <t>НЛБ Кеш Депозит</t>
  </si>
  <si>
    <t>ВФП Кеш Депозит</t>
  </si>
  <si>
    <t xml:space="preserve"> КБ -Паричен</t>
  </si>
  <si>
    <t>Државна обврзница 5 год;   2,75%  30/04/2027</t>
  </si>
  <si>
    <t>Корпоративна обрзница 6 год; 5,75% 27/01/2028</t>
  </si>
  <si>
    <t>US Amplify digital payments ETF</t>
  </si>
  <si>
    <t xml:space="preserve">US ISHARES CORE S&amp;P MIDCAP ETF </t>
  </si>
  <si>
    <t>IE SPDR MSCI WORLD ACC</t>
  </si>
  <si>
    <t>ISHARES U.S. MEDICAL DEVICES</t>
  </si>
  <si>
    <t>Континуирана обврзница 15 год; 4,20% 09/09/2037</t>
  </si>
  <si>
    <t>Континуирана обврзница 15 год; 4,40% 13/10/2037</t>
  </si>
  <si>
    <t>Континуирана обврзница 15 год; 5,90% 17/07/2038</t>
  </si>
  <si>
    <t>Континуирана обврзница 15 год; 5,60% 15/09/2039</t>
  </si>
  <si>
    <t>Континуирана обврзница 15 год; 5,60% 11/14/2039</t>
  </si>
  <si>
    <t>ХалкБанк</t>
  </si>
  <si>
    <t>2,50%; 20/6/24-20/6/25</t>
  </si>
  <si>
    <t>ОИФ ВФП КЕШ ДЕПОЗИТ</t>
  </si>
  <si>
    <t>ОИФ НЛБ КЕШ Депозит</t>
  </si>
  <si>
    <t>ОИФ НЛБ ТОП БРЕНДОВИ</t>
  </si>
  <si>
    <t>ОИФ ВФП ПРЕМИУМ АКЦИИ</t>
  </si>
  <si>
    <t>ОИФ ВФП ДИВИДЕНДА АКЦИИ</t>
  </si>
  <si>
    <t>ОИФ КБ ИНВЕСТ ПАРИЧЕН</t>
  </si>
  <si>
    <t>ОИФ КБ ИНВЕСТ-МБИ 10</t>
  </si>
  <si>
    <t>US - Ischwab US Large-Cap ETF</t>
  </si>
  <si>
    <t xml:space="preserve">Ishares STOXX Europe 600 </t>
  </si>
  <si>
    <t>US - Vanguard TOT World STK ETF</t>
  </si>
  <si>
    <t>US - Vanguard ESG INTL STOCK ETF</t>
  </si>
  <si>
    <t>US - Vanguard ESG US Stock ETF</t>
  </si>
  <si>
    <t>US - Ishares TRUST ESG AW</t>
  </si>
  <si>
    <t>US - Ishares ESG Aware MSCI USA</t>
  </si>
  <si>
    <t>US - Vanguard FTSE Europe ETF</t>
  </si>
  <si>
    <t>US - Ishares CORE S&amp;P Midcap  ETF</t>
  </si>
  <si>
    <t>US - Ishares CORE S&amp;P Small-Cap ETF</t>
  </si>
  <si>
    <t>US - Vanguard MID-CAP ETF</t>
  </si>
  <si>
    <t>US - Ishares US Technology ETF</t>
  </si>
  <si>
    <t>Континуирана обврзница 2 год; .0.60% 28/01/2023</t>
  </si>
  <si>
    <t>Континуирана обврзница 15 год; 4,00% 17/09/2030</t>
  </si>
  <si>
    <t>Континуирана обврзница 15 год; 2,60% 14/10/2036</t>
  </si>
  <si>
    <t>Континуирана обврзница 15 год; 2.60% 13/01/2037</t>
  </si>
  <si>
    <t>Континуирана обврзница 15 год; 2.90% 03/03/2037</t>
  </si>
  <si>
    <t>Континуирана обврзница 15 год; 3.10% 12/05/2037</t>
  </si>
  <si>
    <t>Континуирана обврзница 15 год; 5.90% 30/03/2038</t>
  </si>
  <si>
    <t>Континуирана обврзница 15 год; 3.70% 16/06/2037</t>
  </si>
  <si>
    <t>Континуирана обврзница 15 год; 4.20% 09/09/2037</t>
  </si>
  <si>
    <t>Континуирана обврзница 15 год; 5.15% 29/12/2037</t>
  </si>
  <si>
    <t>Континуирана обврзница 15 год; 5,20% 01/12/2037</t>
  </si>
  <si>
    <t>Континуирана обврзница 15 год; 3,70% 06/06/2037</t>
  </si>
  <si>
    <t>Континуирана обврзница 15 год; 6.15% 14/12/2038</t>
  </si>
  <si>
    <t>Континуирана обврзница 15 год; 6.15% 16/11/2038</t>
  </si>
  <si>
    <t>Континуирана обврзница 15 год; 5.60% 19/09/2039</t>
  </si>
  <si>
    <t>Континуирана обврзница 15 год; 5.60% 12/04/2039</t>
  </si>
  <si>
    <t>Континуирана обврзница 15 год; 6.15% 07/09/2038</t>
  </si>
  <si>
    <t>Континуирана обврзница 15 год; 5.60% 10/10/2039</t>
  </si>
  <si>
    <t>Континуирана обврзница 15 год; 5.60% 14/11/2039</t>
  </si>
  <si>
    <t>Континуирана обврзница 15 год; 2.50% 10/10/2035</t>
  </si>
  <si>
    <t>Континуирана обврзница 15 год; 5.90% 11/05/2038</t>
  </si>
  <si>
    <t>Континуирана обврзница 15 год; 6.15% 21/09/2038</t>
  </si>
  <si>
    <t>Континуирана обврзница 15 год; 4.20% 09/08/2037</t>
  </si>
  <si>
    <t>Континуирана обврзница 15 год; 5.60% 05/09/2039</t>
  </si>
  <si>
    <t>Континуирана обврзница 15 год; 6.15% 04/08/2038</t>
  </si>
  <si>
    <t>Континуирана обврзница 15 год; 6.00% 07/03/2039</t>
  </si>
  <si>
    <t>3.5%:26/3/24-26/3/25</t>
  </si>
  <si>
    <t>2.90%:26/3/24-26/4/25</t>
  </si>
  <si>
    <t>ОИФ ВЕГА КЕШ</t>
  </si>
  <si>
    <t>ОИФ КБ ИНВЕСТ МБИ 10</t>
  </si>
  <si>
    <t>ISHARES CORE S&amp;P SMALL-CAP E  ETF</t>
  </si>
  <si>
    <t>ISHARES USTECHNOLOGY ETF</t>
  </si>
  <si>
    <t>VANGUARD MID-CAP ETF</t>
  </si>
  <si>
    <t>ISHARES CORE S&amp;P MIDCAP  ETF</t>
  </si>
  <si>
    <t>ISHARES MSCI EAFE SMALL-CAP ETF</t>
  </si>
  <si>
    <t>Континуирана обврзница 15 год:2,50% 17/06/2036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</si>
</sst>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\ _д_е_н_._-;\-* #,##0.00\ _д_е_н_._-;_-* &quot;-&quot;??\ _д_е_н_._-;_-@_-"/>
    <numFmt numFmtId="165" formatCode="_-* #,##0.00\ _k_n_-;\-* #,##0.00\ _k_n_-;_-* &quot;-&quot;??\ _k_n_-;_-@_-"/>
    <numFmt numFmtId="166" formatCode="_([$€]* #,##0.00_);_([$€]* \(#,##0.00\);_([$€]* &quot;-&quot;??_);_(@_)"/>
    <numFmt numFmtId="167" formatCode="_-* #,##0.00\ &quot;kn&quot;_-;\-* #,##0.00\ &quot;kn&quot;_-;_-* &quot;-&quot;??\ &quot;kn&quot;_-;_-@_-"/>
    <numFmt numFmtId="168" formatCode="_-* #,##0.00&quot; &quot;[$€]_-;\-* #,##0.00&quot; &quot;[$€]_-;_-* &quot;-&quot;??&quot; &quot;[$€]_-;_-@_-"/>
    <numFmt numFmtId="169" formatCode="0.000%"/>
    <numFmt numFmtId="170" formatCode="#,##0.000000"/>
    <numFmt numFmtId="171" formatCode="#,##0.0"/>
    <numFmt numFmtId="172" formatCode="_-* #,##0.00;\-* #,##0.00;_-* &quot;-&quot;??;_-@_-"/>
    <numFmt numFmtId="173" formatCode="_(* #,##0_);_(* \(#,##0\);_(* &quot;-&quot;??_);_(@_)"/>
    <numFmt numFmtId="174" formatCode="#,##0.000"/>
    <numFmt numFmtId="175" formatCode="###,###,##0"/>
  </numFmts>
  <fonts count="108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238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rgb="FF007DA0"/>
      <name val="Arial"/>
      <family val="2"/>
      <charset val="204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sz val="9"/>
      <name val="Arial"/>
      <family val="2"/>
      <charset val="204"/>
    </font>
    <font>
      <sz val="9"/>
      <color rgb="FF007DA0"/>
      <name val="Arial"/>
      <family val="2"/>
      <charset val="204"/>
    </font>
    <font>
      <sz val="9"/>
      <color rgb="FF007DA0"/>
      <name val="Arial"/>
      <family val="2"/>
    </font>
    <font>
      <b/>
      <sz val="10"/>
      <color theme="8" tint="-0.249977111117893"/>
      <name val="Arial"/>
      <family val="2"/>
      <charset val="204"/>
    </font>
    <font>
      <b/>
      <sz val="11"/>
      <name val="Arial"/>
      <family val="2"/>
      <charset val="204"/>
    </font>
    <font>
      <i/>
      <sz val="9"/>
      <color rgb="FF007DA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sz val="10"/>
      <color rgb="FF5A3C92"/>
      <name val="Arial"/>
      <family val="2"/>
      <charset val="204"/>
    </font>
    <font>
      <sz val="9"/>
      <color rgb="FF5A3C92"/>
      <name val="Arial"/>
      <family val="2"/>
    </font>
    <font>
      <i/>
      <sz val="8"/>
      <name val="Arial"/>
      <family val="2"/>
    </font>
    <font>
      <sz val="9"/>
      <color rgb="FF5A3C92"/>
      <name val="Arial"/>
      <family val="2"/>
      <charset val="204"/>
    </font>
    <font>
      <sz val="8"/>
      <name val="StobiSerif Regular"/>
      <family val="3"/>
    </font>
    <font>
      <b/>
      <sz val="8"/>
      <name val="Arial"/>
      <family val="2"/>
      <charset val="238"/>
    </font>
    <font>
      <u/>
      <sz val="9"/>
      <name val="Arial"/>
      <family val="2"/>
    </font>
    <font>
      <u/>
      <sz val="9"/>
      <color rgb="FF5A3C92"/>
      <name val="Arial"/>
      <family val="2"/>
    </font>
    <font>
      <sz val="9"/>
      <color rgb="FF1F5F9E"/>
      <name val="Arial"/>
      <family val="2"/>
      <charset val="204"/>
    </font>
    <font>
      <sz val="10"/>
      <color rgb="FF1F5F9E"/>
      <name val="Arial"/>
      <family val="2"/>
      <charset val="204"/>
    </font>
    <font>
      <u/>
      <sz val="10"/>
      <color rgb="FF1F5F9E"/>
      <name val="Arial"/>
      <family val="2"/>
      <charset val="204"/>
    </font>
    <font>
      <sz val="8"/>
      <color rgb="FF1F5F9E"/>
      <name val="Arial"/>
      <family val="2"/>
    </font>
    <font>
      <u/>
      <sz val="8"/>
      <name val="Arial"/>
      <family val="2"/>
    </font>
    <font>
      <u/>
      <sz val="8"/>
      <color rgb="FF007DA0"/>
      <name val="Arial"/>
      <family val="2"/>
    </font>
    <font>
      <u/>
      <sz val="8"/>
      <color rgb="FF1F5F9E"/>
      <name val="Arial"/>
      <family val="2"/>
    </font>
    <font>
      <sz val="9"/>
      <color indexed="21"/>
      <name val="Arial"/>
      <family val="2"/>
      <charset val="204"/>
    </font>
    <font>
      <sz val="8"/>
      <color theme="1"/>
      <name val="Arial"/>
      <family val="2"/>
    </font>
    <font>
      <sz val="8"/>
      <name val="Arial"/>
      <family val="2"/>
      <charset val="238"/>
    </font>
    <font>
      <sz val="8"/>
      <color rgb="FFFF0000"/>
      <name val="Arial"/>
      <family val="2"/>
    </font>
    <font>
      <sz val="9"/>
      <color indexed="8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F9FDF"/>
        <bgColor indexed="64"/>
      </patternFill>
    </fill>
    <fill>
      <patternFill patternType="solid">
        <fgColor rgb="FFC3DBF3"/>
        <bgColor indexed="64"/>
      </patternFill>
    </fill>
    <fill>
      <patternFill patternType="solid">
        <fgColor rgb="FF7BB0E5"/>
        <bgColor indexed="64"/>
      </patternFill>
    </fill>
    <fill>
      <patternFill patternType="solid">
        <fgColor rgb="FFD9E8F7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1F5F9E"/>
      </top>
      <bottom/>
      <diagonal/>
    </border>
    <border>
      <left/>
      <right/>
      <top style="thin">
        <color rgb="FF1F5F9E"/>
      </top>
      <bottom style="thin">
        <color rgb="FF1F5F9E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1F5F9E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70C0"/>
      </top>
      <bottom style="thin">
        <color rgb="FF1F5F9E"/>
      </bottom>
      <diagonal/>
    </border>
    <border>
      <left/>
      <right/>
      <top style="thin">
        <color rgb="FF1F5F9E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1F5F9E"/>
      </bottom>
      <diagonal/>
    </border>
  </borders>
  <cellStyleXfs count="2364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top"/>
    </xf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5" fillId="0" borderId="0">
      <alignment vertical="top"/>
    </xf>
    <xf numFmtId="165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0" fontId="19" fillId="0" borderId="0" applyFill="0" applyBorder="0" applyAlignment="0" applyProtection="0"/>
    <xf numFmtId="4" fontId="19" fillId="0" borderId="0" applyFill="0" applyBorder="0" applyAlignment="0" applyProtection="0"/>
    <xf numFmtId="0" fontId="19" fillId="0" borderId="0" applyNumberFormat="0" applyFill="0" applyBorder="0" applyAlignment="0" applyProtection="0"/>
    <xf numFmtId="10" fontId="19" fillId="0" borderId="0" applyFill="0" applyBorder="0" applyAlignment="0" applyProtection="0"/>
    <xf numFmtId="4" fontId="19" fillId="0" borderId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6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7" fillId="20" borderId="8" applyNumberFormat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3" fillId="20" borderId="1" applyNumberFormat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4" fillId="21" borderId="2" applyNumberFormat="0" applyAlignment="0" applyProtection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8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>
      <alignment vertical="top"/>
    </xf>
    <xf numFmtId="164" fontId="36" fillId="0" borderId="0" applyFont="0" applyFill="0" applyBorder="0" applyAlignment="0" applyProtection="0"/>
    <xf numFmtId="0" fontId="36" fillId="0" borderId="0">
      <alignment vertical="top"/>
    </xf>
    <xf numFmtId="9" fontId="36" fillId="0" borderId="0" applyFont="0" applyFill="0" applyBorder="0" applyAlignment="0" applyProtection="0"/>
    <xf numFmtId="0" fontId="5" fillId="0" borderId="0">
      <alignment vertical="top"/>
    </xf>
    <xf numFmtId="0" fontId="5" fillId="0" borderId="0"/>
    <xf numFmtId="0" fontId="5" fillId="0" borderId="0"/>
    <xf numFmtId="0" fontId="3" fillId="36" borderId="0" applyNumberFormat="0" applyBorder="0" applyAlignment="0" applyProtection="0"/>
    <xf numFmtId="0" fontId="54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54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54" fillId="48" borderId="0" applyNumberFormat="0" applyBorder="0" applyAlignment="0" applyProtection="0"/>
    <xf numFmtId="0" fontId="3" fillId="32" borderId="0" applyNumberFormat="0" applyBorder="0" applyAlignment="0" applyProtection="0"/>
    <xf numFmtId="0" fontId="54" fillId="32" borderId="0" applyNumberFormat="0" applyBorder="0" applyAlignment="0" applyProtection="0"/>
    <xf numFmtId="0" fontId="3" fillId="32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54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54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54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54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54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54" fillId="53" borderId="0" applyNumberFormat="0" applyBorder="0" applyAlignment="0" applyProtection="0"/>
    <xf numFmtId="0" fontId="3" fillId="53" borderId="0" applyNumberFormat="0" applyBorder="0" applyAlignment="0" applyProtection="0"/>
    <xf numFmtId="0" fontId="52" fillId="34" borderId="0" applyNumberFormat="0" applyBorder="0" applyAlignment="0" applyProtection="0"/>
    <xf numFmtId="0" fontId="55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55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42" borderId="0" applyNumberFormat="0" applyBorder="0" applyAlignment="0" applyProtection="0"/>
    <xf numFmtId="0" fontId="55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6" borderId="0" applyNumberFormat="0" applyBorder="0" applyAlignment="0" applyProtection="0"/>
    <xf numFmtId="0" fontId="55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50" borderId="0" applyNumberFormat="0" applyBorder="0" applyAlignment="0" applyProtection="0"/>
    <xf numFmtId="0" fontId="55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4" borderId="0" applyNumberFormat="0" applyBorder="0" applyAlignment="0" applyProtection="0"/>
    <xf numFmtId="0" fontId="55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31" borderId="0" applyNumberFormat="0" applyBorder="0" applyAlignment="0" applyProtection="0"/>
    <xf numFmtId="0" fontId="55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5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55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5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7" borderId="0" applyNumberFormat="0" applyBorder="0" applyAlignment="0" applyProtection="0"/>
    <xf numFmtId="0" fontId="55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51" borderId="0" applyNumberFormat="0" applyBorder="0" applyAlignment="0" applyProtection="0"/>
    <xf numFmtId="0" fontId="55" fillId="51" borderId="0" applyNumberFormat="0" applyBorder="0" applyAlignment="0" applyProtection="0"/>
    <xf numFmtId="0" fontId="52" fillId="51" borderId="0" applyNumberFormat="0" applyBorder="0" applyAlignment="0" applyProtection="0"/>
    <xf numFmtId="0" fontId="42" fillId="25" borderId="0" applyNumberFormat="0" applyBorder="0" applyAlignment="0" applyProtection="0"/>
    <xf numFmtId="0" fontId="56" fillId="25" borderId="0" applyNumberFormat="0" applyBorder="0" applyAlignment="0" applyProtection="0"/>
    <xf numFmtId="0" fontId="42" fillId="25" borderId="0" applyNumberFormat="0" applyBorder="0" applyAlignment="0" applyProtection="0"/>
    <xf numFmtId="0" fontId="46" fillId="28" borderId="13" applyNumberFormat="0" applyAlignment="0" applyProtection="0"/>
    <xf numFmtId="0" fontId="57" fillId="28" borderId="13" applyNumberFormat="0" applyAlignment="0" applyProtection="0"/>
    <xf numFmtId="0" fontId="46" fillId="28" borderId="13" applyNumberFormat="0" applyAlignment="0" applyProtection="0"/>
    <xf numFmtId="0" fontId="48" fillId="29" borderId="16" applyNumberFormat="0" applyAlignment="0" applyProtection="0"/>
    <xf numFmtId="0" fontId="58" fillId="29" borderId="16" applyNumberFormat="0" applyAlignment="0" applyProtection="0"/>
    <xf numFmtId="0" fontId="48" fillId="29" borderId="16" applyNumberFormat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60" fillId="24" borderId="0" applyNumberFormat="0" applyBorder="0" applyAlignment="0" applyProtection="0"/>
    <xf numFmtId="0" fontId="41" fillId="24" borderId="0" applyNumberFormat="0" applyBorder="0" applyAlignment="0" applyProtection="0"/>
    <xf numFmtId="0" fontId="38" fillId="0" borderId="10" applyNumberFormat="0" applyFill="0" applyAlignment="0" applyProtection="0"/>
    <xf numFmtId="0" fontId="61" fillId="0" borderId="10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62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63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4" fillId="27" borderId="13" applyNumberFormat="0" applyAlignment="0" applyProtection="0"/>
    <xf numFmtId="0" fontId="66" fillId="27" borderId="13" applyNumberFormat="0" applyAlignment="0" applyProtection="0"/>
    <xf numFmtId="0" fontId="44" fillId="27" borderId="13" applyNumberFormat="0" applyAlignment="0" applyProtection="0"/>
    <xf numFmtId="0" fontId="47" fillId="0" borderId="15" applyNumberFormat="0" applyFill="0" applyAlignment="0" applyProtection="0"/>
    <xf numFmtId="0" fontId="67" fillId="0" borderId="15" applyNumberFormat="0" applyFill="0" applyAlignment="0" applyProtection="0"/>
    <xf numFmtId="0" fontId="47" fillId="0" borderId="15" applyNumberFormat="0" applyFill="0" applyAlignment="0" applyProtection="0"/>
    <xf numFmtId="0" fontId="43" fillId="26" borderId="0" applyNumberFormat="0" applyBorder="0" applyAlignment="0" applyProtection="0"/>
    <xf numFmtId="0" fontId="68" fillId="26" borderId="0" applyNumberFormat="0" applyBorder="0" applyAlignment="0" applyProtection="0"/>
    <xf numFmtId="0" fontId="43" fillId="26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5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0" borderId="17" applyNumberFormat="0" applyFont="0" applyAlignment="0" applyProtection="0"/>
    <xf numFmtId="0" fontId="5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3" fillId="30" borderId="17" applyNumberFormat="0" applyFont="0" applyAlignment="0" applyProtection="0"/>
    <xf numFmtId="0" fontId="5" fillId="0" borderId="0"/>
    <xf numFmtId="0" fontId="45" fillId="28" borderId="14" applyNumberFormat="0" applyAlignment="0" applyProtection="0"/>
    <xf numFmtId="0" fontId="69" fillId="28" borderId="14" applyNumberFormat="0" applyAlignment="0" applyProtection="0"/>
    <xf numFmtId="0" fontId="45" fillId="28" borderId="14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72" fillId="0" borderId="18" applyNumberFormat="0" applyFill="0" applyAlignment="0" applyProtection="0"/>
    <xf numFmtId="0" fontId="51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0">
      <alignment vertical="top"/>
    </xf>
    <xf numFmtId="0" fontId="75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75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8" fillId="0" borderId="0" xfId="0" applyFont="1"/>
    <xf numFmtId="0" fontId="76" fillId="0" borderId="0" xfId="0" applyFont="1"/>
    <xf numFmtId="0" fontId="20" fillId="0" borderId="0" xfId="2357" applyFont="1"/>
    <xf numFmtId="0" fontId="80" fillId="0" borderId="0" xfId="0" applyFont="1"/>
    <xf numFmtId="0" fontId="82" fillId="0" borderId="0" xfId="0" applyFont="1"/>
    <xf numFmtId="0" fontId="6" fillId="0" borderId="0" xfId="0" applyFont="1"/>
    <xf numFmtId="0" fontId="81" fillId="0" borderId="0" xfId="0" applyFont="1"/>
    <xf numFmtId="0" fontId="0" fillId="0" borderId="0" xfId="0" applyAlignment="1">
      <alignment vertical="center" wrapText="1"/>
    </xf>
    <xf numFmtId="0" fontId="77" fillId="0" borderId="0" xfId="0" applyFont="1" applyAlignment="1">
      <alignment vertical="center" wrapText="1"/>
    </xf>
    <xf numFmtId="0" fontId="85" fillId="0" borderId="0" xfId="0" applyFont="1" applyAlignment="1">
      <alignment horizontal="left" vertical="center" wrapText="1"/>
    </xf>
    <xf numFmtId="0" fontId="76" fillId="0" borderId="0" xfId="0" applyFont="1" applyAlignment="1">
      <alignment vertical="center"/>
    </xf>
    <xf numFmtId="0" fontId="89" fillId="0" borderId="0" xfId="0" applyFont="1"/>
    <xf numFmtId="0" fontId="91" fillId="0" borderId="0" xfId="0" applyFont="1"/>
    <xf numFmtId="0" fontId="86" fillId="0" borderId="0" xfId="0" applyFont="1"/>
    <xf numFmtId="0" fontId="92" fillId="0" borderId="0" xfId="0" applyFont="1"/>
    <xf numFmtId="0" fontId="93" fillId="0" borderId="0" xfId="0" applyFont="1" applyAlignment="1">
      <alignment horizontal="center" vertical="center"/>
    </xf>
    <xf numFmtId="0" fontId="94" fillId="0" borderId="0" xfId="2357" applyFont="1"/>
    <xf numFmtId="0" fontId="95" fillId="0" borderId="0" xfId="2357" applyFont="1"/>
    <xf numFmtId="0" fontId="96" fillId="0" borderId="0" xfId="0" applyFont="1"/>
    <xf numFmtId="0" fontId="83" fillId="57" borderId="0" xfId="0" applyFont="1" applyFill="1" applyAlignment="1">
      <alignment horizontal="center" vertical="center"/>
    </xf>
    <xf numFmtId="0" fontId="90" fillId="57" borderId="0" xfId="0" applyFont="1" applyFill="1" applyAlignment="1">
      <alignment horizontal="left" vertical="center"/>
    </xf>
    <xf numFmtId="0" fontId="0" fillId="57" borderId="0" xfId="0" applyFill="1"/>
    <xf numFmtId="0" fontId="99" fillId="0" borderId="0" xfId="0" applyFont="1"/>
    <xf numFmtId="0" fontId="86" fillId="55" borderId="0" xfId="0" applyFont="1" applyFill="1" applyAlignment="1">
      <alignment vertical="center" wrapText="1"/>
    </xf>
    <xf numFmtId="0" fontId="87" fillId="0" borderId="0" xfId="0" applyFont="1"/>
    <xf numFmtId="3" fontId="87" fillId="0" borderId="0" xfId="0" applyNumberFormat="1" applyFont="1" applyAlignment="1">
      <alignment horizontal="right"/>
    </xf>
    <xf numFmtId="0" fontId="100" fillId="0" borderId="0" xfId="2357" applyFont="1"/>
    <xf numFmtId="3" fontId="86" fillId="58" borderId="0" xfId="0" applyNumberFormat="1" applyFont="1" applyFill="1" applyAlignment="1">
      <alignment horizontal="right" vertical="center" wrapText="1"/>
    </xf>
    <xf numFmtId="3" fontId="86" fillId="56" borderId="19" xfId="0" applyNumberFormat="1" applyFont="1" applyFill="1" applyBorder="1" applyAlignment="1">
      <alignment horizontal="right" vertical="center" wrapText="1"/>
    </xf>
    <xf numFmtId="3" fontId="86" fillId="56" borderId="19" xfId="0" applyNumberFormat="1" applyFont="1" applyFill="1" applyBorder="1" applyAlignment="1">
      <alignment horizontal="right" vertical="center"/>
    </xf>
    <xf numFmtId="3" fontId="86" fillId="56" borderId="20" xfId="0" applyNumberFormat="1" applyFont="1" applyFill="1" applyBorder="1" applyAlignment="1">
      <alignment horizontal="right" vertical="center" wrapText="1"/>
    </xf>
    <xf numFmtId="3" fontId="86" fillId="56" borderId="20" xfId="0" applyNumberFormat="1" applyFont="1" applyFill="1" applyBorder="1" applyAlignment="1">
      <alignment horizontal="right" vertical="center"/>
    </xf>
    <xf numFmtId="0" fontId="86" fillId="56" borderId="19" xfId="0" applyFont="1" applyFill="1" applyBorder="1" applyAlignment="1">
      <alignment horizontal="left" vertical="center" wrapText="1"/>
    </xf>
    <xf numFmtId="3" fontId="87" fillId="57" borderId="0" xfId="0" applyNumberFormat="1" applyFont="1" applyFill="1" applyAlignment="1">
      <alignment vertical="center" wrapText="1"/>
    </xf>
    <xf numFmtId="10" fontId="87" fillId="57" borderId="0" xfId="36" applyNumberFormat="1" applyFont="1" applyFill="1" applyBorder="1" applyAlignment="1">
      <alignment vertical="center" wrapText="1"/>
    </xf>
    <xf numFmtId="3" fontId="86" fillId="59" borderId="0" xfId="0" applyNumberFormat="1" applyFont="1" applyFill="1" applyAlignment="1">
      <alignment horizontal="left" vertical="center" wrapText="1"/>
    </xf>
    <xf numFmtId="3" fontId="86" fillId="59" borderId="0" xfId="0" applyNumberFormat="1" applyFont="1" applyFill="1" applyAlignment="1">
      <alignment horizontal="right" vertical="center" wrapText="1"/>
    </xf>
    <xf numFmtId="3" fontId="87" fillId="56" borderId="20" xfId="0" applyNumberFormat="1" applyFont="1" applyFill="1" applyBorder="1" applyAlignment="1">
      <alignment horizontal="right" vertical="center"/>
    </xf>
    <xf numFmtId="10" fontId="87" fillId="56" borderId="20" xfId="36" applyNumberFormat="1" applyFont="1" applyFill="1" applyBorder="1" applyAlignment="1">
      <alignment horizontal="right" vertical="center"/>
    </xf>
    <xf numFmtId="3" fontId="87" fillId="56" borderId="19" xfId="0" applyNumberFormat="1" applyFont="1" applyFill="1" applyBorder="1" applyAlignment="1">
      <alignment horizontal="right" vertical="center"/>
    </xf>
    <xf numFmtId="0" fontId="87" fillId="57" borderId="0" xfId="0" applyFont="1" applyFill="1" applyAlignment="1">
      <alignment vertical="center" wrapText="1"/>
    </xf>
    <xf numFmtId="10" fontId="87" fillId="57" borderId="0" xfId="0" applyNumberFormat="1" applyFont="1" applyFill="1" applyAlignment="1">
      <alignment vertical="center" wrapText="1"/>
    </xf>
    <xf numFmtId="10" fontId="87" fillId="56" borderId="19" xfId="36" applyNumberFormat="1" applyFont="1" applyFill="1" applyBorder="1" applyAlignment="1">
      <alignment horizontal="right" vertical="center"/>
    </xf>
    <xf numFmtId="3" fontId="87" fillId="56" borderId="20" xfId="36" applyNumberFormat="1" applyFont="1" applyFill="1" applyBorder="1" applyAlignment="1">
      <alignment horizontal="right" vertical="center"/>
    </xf>
    <xf numFmtId="10" fontId="86" fillId="59" borderId="0" xfId="0" applyNumberFormat="1" applyFont="1" applyFill="1" applyAlignment="1">
      <alignment horizontal="right" vertical="center" wrapText="1"/>
    </xf>
    <xf numFmtId="0" fontId="86" fillId="0" borderId="0" xfId="0" applyFont="1" applyAlignment="1">
      <alignment horizontal="right"/>
    </xf>
    <xf numFmtId="0" fontId="97" fillId="57" borderId="0" xfId="0" applyFont="1" applyFill="1"/>
    <xf numFmtId="3" fontId="87" fillId="56" borderId="20" xfId="0" applyNumberFormat="1" applyFont="1" applyFill="1" applyBorder="1" applyAlignment="1">
      <alignment horizontal="left" vertical="center" wrapText="1"/>
    </xf>
    <xf numFmtId="3" fontId="87" fillId="56" borderId="20" xfId="0" applyNumberFormat="1" applyFont="1" applyFill="1" applyBorder="1" applyAlignment="1">
      <alignment horizontal="left" vertical="center"/>
    </xf>
    <xf numFmtId="10" fontId="86" fillId="58" borderId="0" xfId="36" applyNumberFormat="1" applyFont="1" applyFill="1" applyBorder="1" applyAlignment="1">
      <alignment horizontal="right" vertical="center" wrapText="1"/>
    </xf>
    <xf numFmtId="0" fontId="86" fillId="58" borderId="0" xfId="0" applyFont="1" applyFill="1" applyAlignment="1">
      <alignment horizontal="left" vertical="center" wrapText="1"/>
    </xf>
    <xf numFmtId="10" fontId="86" fillId="59" borderId="0" xfId="36" applyNumberFormat="1" applyFont="1" applyFill="1" applyBorder="1" applyAlignment="1">
      <alignment horizontal="right" vertical="center" wrapText="1"/>
    </xf>
    <xf numFmtId="0" fontId="86" fillId="59" borderId="0" xfId="0" applyFont="1" applyFill="1" applyAlignment="1">
      <alignment horizontal="left" vertical="center" wrapText="1"/>
    </xf>
    <xf numFmtId="3" fontId="99" fillId="58" borderId="0" xfId="0" applyNumberFormat="1" applyFont="1" applyFill="1" applyAlignment="1">
      <alignment horizontal="left" vertical="center" wrapText="1"/>
    </xf>
    <xf numFmtId="3" fontId="86" fillId="58" borderId="0" xfId="0" applyNumberFormat="1" applyFont="1" applyFill="1" applyAlignment="1">
      <alignment horizontal="left" vertical="center" wrapText="1"/>
    </xf>
    <xf numFmtId="10" fontId="86" fillId="58" borderId="0" xfId="0" applyNumberFormat="1" applyFont="1" applyFill="1" applyAlignment="1">
      <alignment horizontal="right" vertical="center" wrapText="1"/>
    </xf>
    <xf numFmtId="3" fontId="87" fillId="56" borderId="19" xfId="0" applyNumberFormat="1" applyFont="1" applyFill="1" applyBorder="1" applyAlignment="1">
      <alignment horizontal="left" vertical="center" wrapText="1"/>
    </xf>
    <xf numFmtId="3" fontId="87" fillId="56" borderId="19" xfId="0" applyNumberFormat="1" applyFont="1" applyFill="1" applyBorder="1" applyAlignment="1">
      <alignment horizontal="left" vertical="center"/>
    </xf>
    <xf numFmtId="3" fontId="86" fillId="58" borderId="19" xfId="0" applyNumberFormat="1" applyFont="1" applyFill="1" applyBorder="1" applyAlignment="1">
      <alignment horizontal="left" vertical="center" wrapText="1"/>
    </xf>
    <xf numFmtId="2" fontId="86" fillId="58" borderId="0" xfId="0" applyNumberFormat="1" applyFont="1" applyFill="1" applyAlignment="1">
      <alignment horizontal="left" vertical="center" wrapText="1"/>
    </xf>
    <xf numFmtId="2" fontId="86" fillId="59" borderId="0" xfId="0" applyNumberFormat="1" applyFont="1" applyFill="1" applyAlignment="1">
      <alignment horizontal="left" vertical="center" wrapText="1"/>
    </xf>
    <xf numFmtId="2" fontId="86" fillId="58" borderId="19" xfId="0" applyNumberFormat="1" applyFont="1" applyFill="1" applyBorder="1" applyAlignment="1">
      <alignment horizontal="left" vertical="center" wrapText="1"/>
    </xf>
    <xf numFmtId="0" fontId="86" fillId="58" borderId="0" xfId="0" applyFont="1" applyFill="1" applyAlignment="1">
      <alignment horizontal="right" vertical="center" wrapText="1"/>
    </xf>
    <xf numFmtId="0" fontId="76" fillId="0" borderId="0" xfId="0" applyFont="1" applyAlignment="1">
      <alignment horizontal="left"/>
    </xf>
    <xf numFmtId="10" fontId="86" fillId="58" borderId="0" xfId="2358" applyNumberFormat="1" applyFont="1" applyFill="1" applyBorder="1" applyAlignment="1">
      <alignment horizontal="right" vertical="center" wrapText="1"/>
    </xf>
    <xf numFmtId="10" fontId="86" fillId="59" borderId="0" xfId="2358" applyNumberFormat="1" applyFont="1" applyFill="1" applyBorder="1" applyAlignment="1">
      <alignment horizontal="right" vertical="center" wrapText="1"/>
    </xf>
    <xf numFmtId="3" fontId="87" fillId="56" borderId="20" xfId="2358" applyNumberFormat="1" applyFont="1" applyFill="1" applyBorder="1" applyAlignment="1">
      <alignment horizontal="right" vertical="center"/>
    </xf>
    <xf numFmtId="10" fontId="87" fillId="56" borderId="20" xfId="2358" applyNumberFormat="1" applyFont="1" applyFill="1" applyBorder="1" applyAlignment="1">
      <alignment horizontal="right" vertical="center"/>
    </xf>
    <xf numFmtId="0" fontId="8" fillId="0" borderId="0" xfId="1360"/>
    <xf numFmtId="0" fontId="8" fillId="56" borderId="0" xfId="1360" applyFill="1"/>
    <xf numFmtId="0" fontId="84" fillId="56" borderId="0" xfId="1360" applyFont="1" applyFill="1"/>
    <xf numFmtId="0" fontId="78" fillId="56" borderId="0" xfId="1360" applyFont="1" applyFill="1"/>
    <xf numFmtId="10" fontId="87" fillId="56" borderId="21" xfId="2358" applyNumberFormat="1" applyFont="1" applyFill="1" applyBorder="1" applyAlignment="1">
      <alignment horizontal="right" vertical="center"/>
    </xf>
    <xf numFmtId="0" fontId="86" fillId="0" borderId="0" xfId="2359" applyFont="1"/>
    <xf numFmtId="0" fontId="86" fillId="0" borderId="0" xfId="2359" applyFont="1" applyAlignment="1">
      <alignment horizontal="right"/>
    </xf>
    <xf numFmtId="0" fontId="86" fillId="55" borderId="0" xfId="2359" applyFont="1" applyFill="1" applyAlignment="1">
      <alignment vertical="center" wrapText="1"/>
    </xf>
    <xf numFmtId="0" fontId="87" fillId="57" borderId="0" xfId="2359" applyFont="1" applyFill="1" applyAlignment="1">
      <alignment horizontal="left" vertical="center" wrapText="1"/>
    </xf>
    <xf numFmtId="0" fontId="87" fillId="56" borderId="20" xfId="2359" applyFont="1" applyFill="1" applyBorder="1" applyAlignment="1">
      <alignment horizontal="left" vertical="center" wrapText="1"/>
    </xf>
    <xf numFmtId="0" fontId="86" fillId="0" borderId="0" xfId="2359" applyFont="1" applyAlignment="1">
      <alignment vertical="top"/>
    </xf>
    <xf numFmtId="0" fontId="86" fillId="58" borderId="0" xfId="2359" applyFont="1" applyFill="1" applyAlignment="1">
      <alignment horizontal="left" vertical="center" wrapText="1"/>
    </xf>
    <xf numFmtId="0" fontId="86" fillId="58" borderId="0" xfId="2359" applyFont="1" applyFill="1" applyAlignment="1">
      <alignment horizontal="right" vertical="center" wrapText="1"/>
    </xf>
    <xf numFmtId="0" fontId="86" fillId="59" borderId="0" xfId="2359" applyFont="1" applyFill="1" applyAlignment="1">
      <alignment horizontal="left" vertical="center" wrapText="1"/>
    </xf>
    <xf numFmtId="3" fontId="86" fillId="59" borderId="0" xfId="2359" applyNumberFormat="1" applyFont="1" applyFill="1" applyAlignment="1">
      <alignment horizontal="left" vertical="center" wrapText="1"/>
    </xf>
    <xf numFmtId="3" fontId="86" fillId="59" borderId="0" xfId="2359" applyNumberFormat="1" applyFont="1" applyFill="1" applyAlignment="1">
      <alignment horizontal="right" vertical="center" wrapText="1"/>
    </xf>
    <xf numFmtId="3" fontId="86" fillId="58" borderId="0" xfId="2359" applyNumberFormat="1" applyFont="1" applyFill="1" applyAlignment="1">
      <alignment horizontal="left" vertical="center" wrapText="1"/>
    </xf>
    <xf numFmtId="3" fontId="86" fillId="58" borderId="0" xfId="2359" applyNumberFormat="1" applyFont="1" applyFill="1" applyAlignment="1">
      <alignment horizontal="right" vertical="center" wrapText="1"/>
    </xf>
    <xf numFmtId="0" fontId="104" fillId="0" borderId="0" xfId="2359" applyFont="1" applyAlignment="1">
      <alignment vertical="top"/>
    </xf>
    <xf numFmtId="0" fontId="104" fillId="0" borderId="0" xfId="2359" applyFont="1"/>
    <xf numFmtId="0" fontId="104" fillId="59" borderId="0" xfId="2359" applyFont="1" applyFill="1" applyAlignment="1">
      <alignment horizontal="left" vertical="center" wrapText="1"/>
    </xf>
    <xf numFmtId="3" fontId="104" fillId="59" borderId="0" xfId="2359" applyNumberFormat="1" applyFont="1" applyFill="1" applyAlignment="1">
      <alignment horizontal="left" vertical="center" wrapText="1"/>
    </xf>
    <xf numFmtId="3" fontId="104" fillId="59" borderId="0" xfId="2359" applyNumberFormat="1" applyFont="1" applyFill="1" applyAlignment="1">
      <alignment horizontal="right" vertical="center" wrapText="1"/>
    </xf>
    <xf numFmtId="10" fontId="104" fillId="59" borderId="0" xfId="2358" applyNumberFormat="1" applyFont="1" applyFill="1" applyBorder="1" applyAlignment="1">
      <alignment horizontal="right" vertical="center" wrapText="1"/>
    </xf>
    <xf numFmtId="0" fontId="104" fillId="58" borderId="0" xfId="2359" applyFont="1" applyFill="1" applyAlignment="1">
      <alignment horizontal="left" vertical="center" wrapText="1"/>
    </xf>
    <xf numFmtId="3" fontId="104" fillId="58" borderId="0" xfId="2359" applyNumberFormat="1" applyFont="1" applyFill="1" applyAlignment="1">
      <alignment horizontal="left" vertical="center" wrapText="1"/>
    </xf>
    <xf numFmtId="3" fontId="104" fillId="58" borderId="0" xfId="2359" applyNumberFormat="1" applyFont="1" applyFill="1" applyAlignment="1">
      <alignment horizontal="right" vertical="center" wrapText="1"/>
    </xf>
    <xf numFmtId="10" fontId="104" fillId="58" borderId="0" xfId="2358" applyNumberFormat="1" applyFont="1" applyFill="1" applyBorder="1" applyAlignment="1">
      <alignment horizontal="right" vertical="center" wrapText="1"/>
    </xf>
    <xf numFmtId="3" fontId="86" fillId="0" borderId="0" xfId="2359" applyNumberFormat="1" applyFont="1"/>
    <xf numFmtId="3" fontId="87" fillId="56" borderId="20" xfId="2359" applyNumberFormat="1" applyFont="1" applyFill="1" applyBorder="1" applyAlignment="1">
      <alignment horizontal="left" vertical="center" wrapText="1"/>
    </xf>
    <xf numFmtId="3" fontId="87" fillId="56" borderId="20" xfId="2359" applyNumberFormat="1" applyFont="1" applyFill="1" applyBorder="1" applyAlignment="1">
      <alignment horizontal="left" vertical="center"/>
    </xf>
    <xf numFmtId="3" fontId="86" fillId="56" borderId="20" xfId="2359" applyNumberFormat="1" applyFont="1" applyFill="1" applyBorder="1" applyAlignment="1">
      <alignment horizontal="right" vertical="center" wrapText="1"/>
    </xf>
    <xf numFmtId="3" fontId="86" fillId="56" borderId="20" xfId="2359" applyNumberFormat="1" applyFont="1" applyFill="1" applyBorder="1" applyAlignment="1">
      <alignment horizontal="right" vertical="center"/>
    </xf>
    <xf numFmtId="3" fontId="87" fillId="56" borderId="20" xfId="2359" applyNumberFormat="1" applyFont="1" applyFill="1" applyBorder="1" applyAlignment="1">
      <alignment horizontal="right" vertical="center"/>
    </xf>
    <xf numFmtId="0" fontId="86" fillId="56" borderId="19" xfId="2359" applyFont="1" applyFill="1" applyBorder="1" applyAlignment="1">
      <alignment horizontal="left" vertical="center" wrapText="1"/>
    </xf>
    <xf numFmtId="3" fontId="86" fillId="56" borderId="19" xfId="2359" applyNumberFormat="1" applyFont="1" applyFill="1" applyBorder="1" applyAlignment="1">
      <alignment horizontal="right" vertical="center" wrapText="1"/>
    </xf>
    <xf numFmtId="3" fontId="86" fillId="56" borderId="19" xfId="2359" applyNumberFormat="1" applyFont="1" applyFill="1" applyBorder="1" applyAlignment="1">
      <alignment horizontal="right" vertical="center"/>
    </xf>
    <xf numFmtId="3" fontId="87" fillId="56" borderId="19" xfId="2359" applyNumberFormat="1" applyFont="1" applyFill="1" applyBorder="1" applyAlignment="1">
      <alignment horizontal="right" vertical="center"/>
    </xf>
    <xf numFmtId="10" fontId="87" fillId="56" borderId="19" xfId="2358" applyNumberFormat="1" applyFont="1" applyFill="1" applyBorder="1" applyAlignment="1">
      <alignment horizontal="right" vertical="center"/>
    </xf>
    <xf numFmtId="0" fontId="87" fillId="57" borderId="0" xfId="2359" applyFont="1" applyFill="1" applyAlignment="1">
      <alignment vertical="center" wrapText="1"/>
    </xf>
    <xf numFmtId="3" fontId="87" fillId="57" borderId="0" xfId="2359" applyNumberFormat="1" applyFont="1" applyFill="1" applyAlignment="1">
      <alignment vertical="center" wrapText="1"/>
    </xf>
    <xf numFmtId="10" fontId="87" fillId="57" borderId="0" xfId="2359" applyNumberFormat="1" applyFont="1" applyFill="1" applyAlignment="1">
      <alignment vertical="center" wrapText="1"/>
    </xf>
    <xf numFmtId="3" fontId="86" fillId="0" borderId="0" xfId="2359" applyNumberFormat="1" applyFont="1" applyAlignment="1">
      <alignment horizontal="right" vertical="center" wrapText="1"/>
    </xf>
    <xf numFmtId="3" fontId="86" fillId="0" borderId="0" xfId="2359" applyNumberFormat="1" applyFont="1" applyAlignment="1">
      <alignment horizontal="left" vertical="center" wrapText="1"/>
    </xf>
    <xf numFmtId="2" fontId="86" fillId="59" borderId="0" xfId="2359" applyNumberFormat="1" applyFont="1" applyFill="1" applyAlignment="1">
      <alignment horizontal="left" vertical="center" wrapText="1"/>
    </xf>
    <xf numFmtId="3" fontId="86" fillId="58" borderId="0" xfId="2359" applyNumberFormat="1" applyFont="1" applyFill="1" applyAlignment="1">
      <alignment vertical="center" wrapText="1"/>
    </xf>
    <xf numFmtId="3" fontId="86" fillId="59" borderId="0" xfId="2359" applyNumberFormat="1" applyFont="1" applyFill="1" applyAlignment="1">
      <alignment vertical="center" wrapText="1"/>
    </xf>
    <xf numFmtId="169" fontId="86" fillId="58" borderId="0" xfId="2358" applyNumberFormat="1" applyFont="1" applyFill="1" applyBorder="1" applyAlignment="1">
      <alignment horizontal="right" vertical="center" wrapText="1"/>
    </xf>
    <xf numFmtId="170" fontId="86" fillId="0" borderId="0" xfId="2359" applyNumberFormat="1" applyFont="1"/>
    <xf numFmtId="3" fontId="99" fillId="58" borderId="0" xfId="2359" applyNumberFormat="1" applyFont="1" applyFill="1" applyAlignment="1">
      <alignment horizontal="left" vertical="center" wrapText="1"/>
    </xf>
    <xf numFmtId="0" fontId="87" fillId="0" borderId="0" xfId="2359" applyFont="1"/>
    <xf numFmtId="3" fontId="87" fillId="0" borderId="0" xfId="2359" applyNumberFormat="1" applyFont="1" applyAlignment="1">
      <alignment horizontal="right"/>
    </xf>
    <xf numFmtId="0" fontId="99" fillId="0" borderId="0" xfId="2359" applyFont="1"/>
    <xf numFmtId="0" fontId="100" fillId="0" borderId="0" xfId="2360" applyFont="1"/>
    <xf numFmtId="2" fontId="86" fillId="58" borderId="0" xfId="2359" applyNumberFormat="1" applyFont="1" applyFill="1" applyAlignment="1">
      <alignment horizontal="left" vertical="center" wrapText="1"/>
    </xf>
    <xf numFmtId="10" fontId="86" fillId="0" borderId="0" xfId="2359" applyNumberFormat="1" applyFont="1"/>
    <xf numFmtId="10" fontId="87" fillId="57" borderId="0" xfId="2358" applyNumberFormat="1" applyFont="1" applyFill="1" applyBorder="1" applyAlignment="1">
      <alignment vertical="center" wrapText="1"/>
    </xf>
    <xf numFmtId="3" fontId="86" fillId="60" borderId="0" xfId="2359" applyNumberFormat="1" applyFont="1" applyFill="1" applyAlignment="1">
      <alignment horizontal="left" vertical="center" wrapText="1"/>
    </xf>
    <xf numFmtId="3" fontId="86" fillId="60" borderId="0" xfId="2359" applyNumberFormat="1" applyFont="1" applyFill="1" applyAlignment="1">
      <alignment horizontal="right" vertical="center" wrapText="1"/>
    </xf>
    <xf numFmtId="10" fontId="86" fillId="60" borderId="0" xfId="2358" applyNumberFormat="1" applyFont="1" applyFill="1" applyBorder="1" applyAlignment="1">
      <alignment horizontal="right" vertical="center" wrapText="1"/>
    </xf>
    <xf numFmtId="3" fontId="86" fillId="59" borderId="0" xfId="1360" applyNumberFormat="1" applyFont="1" applyFill="1" applyAlignment="1">
      <alignment horizontal="left" vertical="center" wrapText="1"/>
    </xf>
    <xf numFmtId="3" fontId="86" fillId="59" borderId="0" xfId="1360" applyNumberFormat="1" applyFont="1" applyFill="1" applyAlignment="1">
      <alignment horizontal="right" vertical="center" wrapText="1"/>
    </xf>
    <xf numFmtId="0" fontId="87" fillId="0" borderId="0" xfId="2359" applyFont="1" applyAlignment="1">
      <alignment horizontal="left" vertical="center" wrapText="1"/>
    </xf>
    <xf numFmtId="0" fontId="87" fillId="0" borderId="0" xfId="2359" applyFont="1" applyAlignment="1">
      <alignment vertical="center" wrapText="1"/>
    </xf>
    <xf numFmtId="3" fontId="87" fillId="0" borderId="0" xfId="2359" applyNumberFormat="1" applyFont="1" applyAlignment="1">
      <alignment vertical="center" wrapText="1"/>
    </xf>
    <xf numFmtId="10" fontId="87" fillId="0" borderId="0" xfId="2359" applyNumberFormat="1" applyFont="1" applyAlignment="1">
      <alignment vertical="center" wrapText="1"/>
    </xf>
    <xf numFmtId="10" fontId="86" fillId="58" borderId="19" xfId="2358" applyNumberFormat="1" applyFont="1" applyFill="1" applyBorder="1" applyAlignment="1">
      <alignment horizontal="right" vertical="center" wrapText="1"/>
    </xf>
    <xf numFmtId="10" fontId="86" fillId="58" borderId="0" xfId="0" applyNumberFormat="1" applyFont="1" applyFill="1" applyAlignment="1">
      <alignment horizontal="left" vertical="center" wrapText="1"/>
    </xf>
    <xf numFmtId="10" fontId="6" fillId="61" borderId="0" xfId="0" applyNumberFormat="1" applyFont="1" applyFill="1" applyAlignment="1">
      <alignment horizontal="left" vertical="center" wrapText="1"/>
    </xf>
    <xf numFmtId="9" fontId="86" fillId="59" borderId="0" xfId="36" applyFont="1" applyFill="1" applyAlignment="1">
      <alignment horizontal="left" vertical="center" wrapText="1"/>
    </xf>
    <xf numFmtId="9" fontId="86" fillId="59" borderId="0" xfId="36" applyFont="1" applyFill="1" applyAlignment="1">
      <alignment horizontal="left" vertical="top" wrapText="1"/>
    </xf>
    <xf numFmtId="9" fontId="86" fillId="58" borderId="0" xfId="36" applyFont="1" applyFill="1" applyAlignment="1">
      <alignment horizontal="left" vertical="center" wrapText="1"/>
    </xf>
    <xf numFmtId="171" fontId="86" fillId="58" borderId="0" xfId="0" applyNumberFormat="1" applyFont="1" applyFill="1" applyAlignment="1">
      <alignment horizontal="right" vertical="center" wrapText="1"/>
    </xf>
    <xf numFmtId="172" fontId="105" fillId="59" borderId="0" xfId="0" applyNumberFormat="1" applyFont="1" applyFill="1" applyAlignment="1">
      <alignment horizontal="center" vertical="center" wrapText="1"/>
    </xf>
    <xf numFmtId="0" fontId="87" fillId="62" borderId="23" xfId="0" applyFont="1" applyFill="1" applyBorder="1" applyAlignment="1">
      <alignment horizontal="left" vertical="center" wrapText="1"/>
    </xf>
    <xf numFmtId="0" fontId="87" fillId="62" borderId="24" xfId="0" applyFont="1" applyFill="1" applyBorder="1" applyAlignment="1">
      <alignment horizontal="left" vertical="center" wrapText="1"/>
    </xf>
    <xf numFmtId="172" fontId="87" fillId="56" borderId="20" xfId="0" applyNumberFormat="1" applyFont="1" applyFill="1" applyBorder="1" applyAlignment="1">
      <alignment vertical="center" wrapText="1"/>
    </xf>
    <xf numFmtId="10" fontId="87" fillId="56" borderId="20" xfId="0" applyNumberFormat="1" applyFont="1" applyFill="1" applyBorder="1" applyAlignment="1">
      <alignment vertical="center" wrapText="1"/>
    </xf>
    <xf numFmtId="0" fontId="87" fillId="56" borderId="20" xfId="0" applyFont="1" applyFill="1" applyBorder="1" applyAlignment="1">
      <alignment vertical="center" wrapText="1"/>
    </xf>
    <xf numFmtId="0" fontId="86" fillId="62" borderId="25" xfId="0" applyFont="1" applyFill="1" applyBorder="1"/>
    <xf numFmtId="3" fontId="104" fillId="59" borderId="0" xfId="0" applyNumberFormat="1" applyFont="1" applyFill="1" applyAlignment="1">
      <alignment horizontal="right" vertical="center"/>
    </xf>
    <xf numFmtId="3" fontId="86" fillId="0" borderId="0" xfId="0" applyNumberFormat="1" applyFont="1"/>
    <xf numFmtId="0" fontId="106" fillId="0" borderId="0" xfId="2359" applyFont="1"/>
    <xf numFmtId="173" fontId="104" fillId="0" borderId="0" xfId="2363" applyNumberFormat="1" applyFont="1"/>
    <xf numFmtId="173" fontId="106" fillId="0" borderId="0" xfId="2363" applyNumberFormat="1" applyFont="1" applyFill="1"/>
    <xf numFmtId="0" fontId="86" fillId="58" borderId="19" xfId="2359" applyFont="1" applyFill="1" applyBorder="1" applyAlignment="1">
      <alignment horizontal="left" vertical="top" wrapText="1"/>
    </xf>
    <xf numFmtId="3" fontId="87" fillId="57" borderId="0" xfId="2358" applyNumberFormat="1" applyFont="1" applyFill="1" applyBorder="1" applyAlignment="1">
      <alignment vertical="center" wrapText="1"/>
    </xf>
    <xf numFmtId="10" fontId="106" fillId="0" borderId="0" xfId="2359" applyNumberFormat="1" applyFont="1"/>
    <xf numFmtId="3" fontId="106" fillId="0" borderId="0" xfId="2359" applyNumberFormat="1" applyFont="1"/>
    <xf numFmtId="3" fontId="86" fillId="63" borderId="20" xfId="0" applyNumberFormat="1" applyFont="1" applyFill="1" applyBorder="1" applyAlignment="1">
      <alignment horizontal="left" vertical="center"/>
    </xf>
    <xf numFmtId="3" fontId="86" fillId="63" borderId="20" xfId="0" applyNumberFormat="1" applyFont="1" applyFill="1" applyBorder="1" applyAlignment="1">
      <alignment horizontal="right"/>
    </xf>
    <xf numFmtId="3" fontId="86" fillId="63" borderId="20" xfId="0" applyNumberFormat="1" applyFont="1" applyFill="1" applyBorder="1" applyAlignment="1">
      <alignment horizontal="right" vertical="center"/>
    </xf>
    <xf numFmtId="10" fontId="86" fillId="63" borderId="0" xfId="36" applyNumberFormat="1" applyFont="1" applyFill="1" applyBorder="1" applyAlignment="1">
      <alignment horizontal="right" vertical="center" wrapText="1"/>
    </xf>
    <xf numFmtId="3" fontId="87" fillId="56" borderId="20" xfId="2359" applyNumberFormat="1" applyFont="1" applyFill="1" applyBorder="1" applyAlignment="1">
      <alignment horizontal="right" vertical="center" wrapText="1"/>
    </xf>
    <xf numFmtId="10" fontId="87" fillId="56" borderId="20" xfId="2359" applyNumberFormat="1" applyFont="1" applyFill="1" applyBorder="1" applyAlignment="1">
      <alignment horizontal="right" vertical="center" wrapText="1"/>
    </xf>
    <xf numFmtId="174" fontId="86" fillId="58" borderId="0" xfId="0" applyNumberFormat="1" applyFont="1" applyFill="1" applyAlignment="1">
      <alignment horizontal="right" vertical="center" wrapText="1"/>
    </xf>
    <xf numFmtId="174" fontId="86" fillId="59" borderId="0" xfId="0" applyNumberFormat="1" applyFont="1" applyFill="1" applyAlignment="1">
      <alignment horizontal="right" vertical="center" wrapText="1"/>
    </xf>
    <xf numFmtId="0" fontId="86" fillId="64" borderId="0" xfId="0" applyFont="1" applyFill="1"/>
    <xf numFmtId="0" fontId="86" fillId="64" borderId="0" xfId="0" applyFont="1" applyFill="1" applyAlignment="1">
      <alignment horizontal="right"/>
    </xf>
    <xf numFmtId="175" fontId="107" fillId="59" borderId="0" xfId="0" applyNumberFormat="1" applyFont="1" applyFill="1" applyAlignment="1">
      <alignment horizontal="right" vertical="center"/>
    </xf>
    <xf numFmtId="175" fontId="107" fillId="58" borderId="0" xfId="0" applyNumberFormat="1" applyFont="1" applyFill="1" applyAlignment="1">
      <alignment horizontal="right" vertical="center"/>
    </xf>
    <xf numFmtId="3" fontId="86" fillId="56" borderId="26" xfId="0" applyNumberFormat="1" applyFont="1" applyFill="1" applyBorder="1" applyAlignment="1">
      <alignment horizontal="right" vertical="center" wrapText="1"/>
    </xf>
    <xf numFmtId="3" fontId="87" fillId="56" borderId="26" xfId="0" applyNumberFormat="1" applyFont="1" applyFill="1" applyBorder="1" applyAlignment="1">
      <alignment horizontal="right" vertical="center"/>
    </xf>
    <xf numFmtId="10" fontId="87" fillId="56" borderId="26" xfId="36" applyNumberFormat="1" applyFont="1" applyFill="1" applyBorder="1" applyAlignment="1">
      <alignment horizontal="right" vertical="center"/>
    </xf>
    <xf numFmtId="0" fontId="74" fillId="57" borderId="0" xfId="0" applyFont="1" applyFill="1" applyAlignment="1">
      <alignment horizontal="center" vertical="center"/>
    </xf>
    <xf numFmtId="0" fontId="8" fillId="57" borderId="0" xfId="0" applyFont="1" applyFill="1" applyAlignment="1">
      <alignment horizontal="center"/>
    </xf>
    <xf numFmtId="0" fontId="0" fillId="57" borderId="0" xfId="0" applyFill="1" applyAlignment="1">
      <alignment horizontal="center"/>
    </xf>
    <xf numFmtId="0" fontId="7" fillId="57" borderId="0" xfId="0" applyFont="1" applyFill="1" applyAlignment="1">
      <alignment horizontal="center" vertical="center"/>
    </xf>
    <xf numFmtId="0" fontId="75" fillId="57" borderId="0" xfId="2357" applyFill="1" applyAlignment="1">
      <alignment horizontal="center" vertical="center"/>
    </xf>
    <xf numFmtId="0" fontId="5" fillId="57" borderId="0" xfId="0" applyFont="1" applyFill="1" applyAlignment="1">
      <alignment horizontal="center" vertical="center"/>
    </xf>
    <xf numFmtId="0" fontId="5" fillId="57" borderId="0" xfId="0" applyFont="1" applyFill="1" applyAlignment="1">
      <alignment horizontal="center"/>
    </xf>
    <xf numFmtId="0" fontId="76" fillId="0" borderId="0" xfId="0" applyFont="1" applyAlignment="1">
      <alignment horizontal="left" vertical="center" wrapText="1"/>
    </xf>
    <xf numFmtId="0" fontId="37" fillId="57" borderId="0" xfId="0" applyFont="1" applyFill="1" applyAlignment="1">
      <alignment horizontal="center"/>
    </xf>
    <xf numFmtId="0" fontId="87" fillId="57" borderId="0" xfId="2359" applyFont="1" applyFill="1" applyAlignment="1">
      <alignment horizontal="left" vertical="center" wrapText="1"/>
    </xf>
    <xf numFmtId="0" fontId="87" fillId="56" borderId="20" xfId="2359" applyFont="1" applyFill="1" applyBorder="1" applyAlignment="1">
      <alignment horizontal="left" vertical="center" wrapText="1"/>
    </xf>
    <xf numFmtId="3" fontId="87" fillId="56" borderId="20" xfId="2359" applyNumberFormat="1" applyFont="1" applyFill="1" applyBorder="1" applyAlignment="1">
      <alignment horizontal="left" vertical="center" wrapText="1"/>
    </xf>
    <xf numFmtId="3" fontId="87" fillId="56" borderId="20" xfId="2359" applyNumberFormat="1" applyFont="1" applyFill="1" applyBorder="1" applyAlignment="1">
      <alignment horizontal="left" vertical="center"/>
    </xf>
    <xf numFmtId="3" fontId="87" fillId="56" borderId="19" xfId="2359" applyNumberFormat="1" applyFont="1" applyFill="1" applyBorder="1" applyAlignment="1">
      <alignment horizontal="left" vertical="center" wrapText="1"/>
    </xf>
    <xf numFmtId="3" fontId="87" fillId="56" borderId="19" xfId="2359" applyNumberFormat="1" applyFont="1" applyFill="1" applyBorder="1" applyAlignment="1">
      <alignment horizontal="left" vertical="center"/>
    </xf>
    <xf numFmtId="0" fontId="86" fillId="58" borderId="0" xfId="2359" applyFont="1" applyFill="1" applyAlignment="1">
      <alignment horizontal="left" vertical="center" wrapText="1"/>
    </xf>
    <xf numFmtId="10" fontId="86" fillId="58" borderId="0" xfId="2358" applyNumberFormat="1" applyFont="1" applyFill="1" applyBorder="1" applyAlignment="1">
      <alignment horizontal="right" vertical="center" wrapText="1"/>
    </xf>
    <xf numFmtId="0" fontId="86" fillId="58" borderId="19" xfId="2359" applyFont="1" applyFill="1" applyBorder="1" applyAlignment="1">
      <alignment horizontal="left" vertical="center" wrapText="1"/>
    </xf>
    <xf numFmtId="10" fontId="86" fillId="58" borderId="19" xfId="2358" applyNumberFormat="1" applyFont="1" applyFill="1" applyBorder="1" applyAlignment="1">
      <alignment horizontal="right" vertical="center" wrapText="1"/>
    </xf>
    <xf numFmtId="0" fontId="86" fillId="59" borderId="0" xfId="2359" applyFont="1" applyFill="1" applyAlignment="1">
      <alignment horizontal="left" vertical="center" wrapText="1"/>
    </xf>
    <xf numFmtId="3" fontId="86" fillId="59" borderId="0" xfId="2359" applyNumberFormat="1" applyFont="1" applyFill="1" applyAlignment="1">
      <alignment horizontal="left" vertical="center" wrapText="1"/>
    </xf>
    <xf numFmtId="3" fontId="86" fillId="59" borderId="0" xfId="2359" applyNumberFormat="1" applyFont="1" applyFill="1" applyAlignment="1">
      <alignment horizontal="right" vertical="center" wrapText="1"/>
    </xf>
    <xf numFmtId="10" fontId="86" fillId="59" borderId="0" xfId="2358" applyNumberFormat="1" applyFont="1" applyFill="1" applyBorder="1" applyAlignment="1">
      <alignment horizontal="right" vertical="center" wrapText="1"/>
    </xf>
    <xf numFmtId="0" fontId="87" fillId="57" borderId="0" xfId="0" applyFont="1" applyFill="1" applyAlignment="1">
      <alignment horizontal="left" vertical="center" wrapText="1"/>
    </xf>
    <xf numFmtId="0" fontId="87" fillId="56" borderId="23" xfId="0" applyFont="1" applyFill="1" applyBorder="1" applyAlignment="1">
      <alignment horizontal="left" vertical="center" wrapText="1"/>
    </xf>
    <xf numFmtId="0" fontId="87" fillId="56" borderId="24" xfId="0" applyFont="1" applyFill="1" applyBorder="1" applyAlignment="1">
      <alignment horizontal="left" vertical="center" wrapText="1"/>
    </xf>
    <xf numFmtId="0" fontId="87" fillId="56" borderId="20" xfId="0" applyFont="1" applyFill="1" applyBorder="1" applyAlignment="1">
      <alignment horizontal="left" vertical="center" wrapText="1"/>
    </xf>
    <xf numFmtId="3" fontId="87" fillId="56" borderId="19" xfId="0" applyNumberFormat="1" applyFont="1" applyFill="1" applyBorder="1" applyAlignment="1">
      <alignment horizontal="left" vertical="center" wrapText="1"/>
    </xf>
    <xf numFmtId="3" fontId="87" fillId="56" borderId="19" xfId="0" applyNumberFormat="1" applyFont="1" applyFill="1" applyBorder="1" applyAlignment="1">
      <alignment horizontal="left" vertical="center"/>
    </xf>
    <xf numFmtId="0" fontId="86" fillId="59" borderId="0" xfId="0" applyFont="1" applyFill="1" applyAlignment="1">
      <alignment horizontal="left" vertical="center" wrapText="1"/>
    </xf>
    <xf numFmtId="10" fontId="86" fillId="59" borderId="0" xfId="36" applyNumberFormat="1" applyFont="1" applyFill="1" applyBorder="1" applyAlignment="1">
      <alignment horizontal="center" vertical="center" wrapText="1"/>
    </xf>
    <xf numFmtId="10" fontId="86" fillId="59" borderId="0" xfId="36" applyNumberFormat="1" applyFont="1" applyFill="1" applyBorder="1" applyAlignment="1">
      <alignment horizontal="right" vertical="center" wrapText="1"/>
    </xf>
    <xf numFmtId="3" fontId="87" fillId="56" borderId="20" xfId="0" applyNumberFormat="1" applyFont="1" applyFill="1" applyBorder="1" applyAlignment="1">
      <alignment horizontal="left" vertical="center" wrapText="1"/>
    </xf>
    <xf numFmtId="3" fontId="87" fillId="56" borderId="20" xfId="0" applyNumberFormat="1" applyFont="1" applyFill="1" applyBorder="1" applyAlignment="1">
      <alignment horizontal="left" vertical="center"/>
    </xf>
    <xf numFmtId="0" fontId="87" fillId="57" borderId="23" xfId="0" applyFont="1" applyFill="1" applyBorder="1" applyAlignment="1">
      <alignment horizontal="left" vertical="center" wrapText="1"/>
    </xf>
    <xf numFmtId="0" fontId="86" fillId="58" borderId="19" xfId="0" applyFont="1" applyFill="1" applyBorder="1" applyAlignment="1">
      <alignment horizontal="left" vertical="center" wrapText="1"/>
    </xf>
    <xf numFmtId="0" fontId="86" fillId="58" borderId="0" xfId="0" applyFont="1" applyFill="1" applyAlignment="1">
      <alignment horizontal="left" vertical="center" wrapText="1"/>
    </xf>
    <xf numFmtId="10" fontId="86" fillId="58" borderId="19" xfId="36" applyNumberFormat="1" applyFont="1" applyFill="1" applyBorder="1" applyAlignment="1">
      <alignment horizontal="right" vertical="center" wrapText="1"/>
    </xf>
    <xf numFmtId="10" fontId="86" fillId="58" borderId="0" xfId="36" applyNumberFormat="1" applyFont="1" applyFill="1" applyBorder="1" applyAlignment="1">
      <alignment horizontal="right" vertical="center" wrapText="1"/>
    </xf>
    <xf numFmtId="0" fontId="87" fillId="57" borderId="22" xfId="0" applyFont="1" applyFill="1" applyBorder="1" applyAlignment="1">
      <alignment horizontal="left" vertical="center" wrapText="1"/>
    </xf>
    <xf numFmtId="3" fontId="87" fillId="56" borderId="26" xfId="0" applyNumberFormat="1" applyFont="1" applyFill="1" applyBorder="1" applyAlignment="1">
      <alignment horizontal="left" vertical="center" wrapText="1"/>
    </xf>
    <xf numFmtId="3" fontId="87" fillId="56" borderId="26" xfId="0" applyNumberFormat="1" applyFont="1" applyFill="1" applyBorder="1" applyAlignment="1">
      <alignment horizontal="left" vertical="center"/>
    </xf>
    <xf numFmtId="0" fontId="87" fillId="56" borderId="19" xfId="0" applyFont="1" applyFill="1" applyBorder="1" applyAlignment="1">
      <alignment horizontal="left" vertical="center" wrapText="1"/>
    </xf>
  </cellXfs>
  <cellStyles count="2364">
    <cellStyle name="20% - Accent1 2" xfId="1210" xr:uid="{00000000-0005-0000-0000-000000000000}"/>
    <cellStyle name="20% - Accent1 2 2" xfId="1275" xr:uid="{00000000-0005-0000-0000-000001000000}"/>
    <cellStyle name="20% - Accent1 2 2 2" xfId="1395" xr:uid="{00000000-0005-0000-0000-000002000000}"/>
    <cellStyle name="20% - Accent1 2 3" xfId="1396" xr:uid="{00000000-0005-0000-0000-000003000000}"/>
    <cellStyle name="20% - Accent1 3" xfId="1211" xr:uid="{00000000-0005-0000-0000-000004000000}"/>
    <cellStyle name="20% - Accent1 3 2" xfId="1394" xr:uid="{00000000-0005-0000-0000-000005000000}"/>
    <cellStyle name="20% - Accent1 4" xfId="1276" xr:uid="{00000000-0005-0000-0000-000006000000}"/>
    <cellStyle name="20% - Accent1 5" xfId="1277" xr:uid="{00000000-0005-0000-0000-000007000000}"/>
    <cellStyle name="20% - Accent2 2" xfId="1212" xr:uid="{00000000-0005-0000-0000-000008000000}"/>
    <cellStyle name="20% - Accent2 2 2" xfId="1278" xr:uid="{00000000-0005-0000-0000-000009000000}"/>
    <cellStyle name="20% - Accent2 2 2 2" xfId="1382" xr:uid="{00000000-0005-0000-0000-00000A000000}"/>
    <cellStyle name="20% - Accent2 2 3" xfId="1381" xr:uid="{00000000-0005-0000-0000-00000B000000}"/>
    <cellStyle name="20% - Accent2 3" xfId="1213" xr:uid="{00000000-0005-0000-0000-00000C000000}"/>
    <cellStyle name="20% - Accent2 3 2" xfId="1383" xr:uid="{00000000-0005-0000-0000-00000D000000}"/>
    <cellStyle name="20% - Accent2 4" xfId="1279" xr:uid="{00000000-0005-0000-0000-00000E000000}"/>
    <cellStyle name="20% - Accent2 5" xfId="1280" xr:uid="{00000000-0005-0000-0000-00000F000000}"/>
    <cellStyle name="20% - Accent3 2" xfId="1214" xr:uid="{00000000-0005-0000-0000-000010000000}"/>
    <cellStyle name="20% - Accent3 2 2" xfId="1281" xr:uid="{00000000-0005-0000-0000-000011000000}"/>
    <cellStyle name="20% - Accent3 2 2 2" xfId="1385" xr:uid="{00000000-0005-0000-0000-000012000000}"/>
    <cellStyle name="20% - Accent3 2 3" xfId="1384" xr:uid="{00000000-0005-0000-0000-000013000000}"/>
    <cellStyle name="20% - Accent3 3" xfId="1215" xr:uid="{00000000-0005-0000-0000-000014000000}"/>
    <cellStyle name="20% - Accent3 3 2" xfId="1386" xr:uid="{00000000-0005-0000-0000-000015000000}"/>
    <cellStyle name="20% - Accent3 4" xfId="1282" xr:uid="{00000000-0005-0000-0000-000016000000}"/>
    <cellStyle name="20% - Accent3 5" xfId="1283" xr:uid="{00000000-0005-0000-0000-000017000000}"/>
    <cellStyle name="20% - Accent4 2" xfId="1216" xr:uid="{00000000-0005-0000-0000-000018000000}"/>
    <cellStyle name="20% - Accent4 2 2" xfId="1284" xr:uid="{00000000-0005-0000-0000-000019000000}"/>
    <cellStyle name="20% - Accent4 2 2 2" xfId="1390" xr:uid="{00000000-0005-0000-0000-00001A000000}"/>
    <cellStyle name="20% - Accent4 2 3" xfId="1387" xr:uid="{00000000-0005-0000-0000-00001B000000}"/>
    <cellStyle name="20% - Accent4 3" xfId="1217" xr:uid="{00000000-0005-0000-0000-00001C000000}"/>
    <cellStyle name="20% - Accent4 3 2" xfId="1391" xr:uid="{00000000-0005-0000-0000-00001D000000}"/>
    <cellStyle name="20% - Accent4 4" xfId="1285" xr:uid="{00000000-0005-0000-0000-00001E000000}"/>
    <cellStyle name="20% - Accent4 5" xfId="1286" xr:uid="{00000000-0005-0000-0000-00001F000000}"/>
    <cellStyle name="20% - Accent5 2" xfId="1218" xr:uid="{00000000-0005-0000-0000-000020000000}"/>
    <cellStyle name="20% - Accent5 2 2" xfId="1287" xr:uid="{00000000-0005-0000-0000-000021000000}"/>
    <cellStyle name="20% - Accent5 2 2 2" xfId="1393" xr:uid="{00000000-0005-0000-0000-000022000000}"/>
    <cellStyle name="20% - Accent5 2 3" xfId="1392" xr:uid="{00000000-0005-0000-0000-000023000000}"/>
    <cellStyle name="20% - Accent5 3" xfId="1219" xr:uid="{00000000-0005-0000-0000-000024000000}"/>
    <cellStyle name="20% - Accent5 3 2" xfId="1388" xr:uid="{00000000-0005-0000-0000-000025000000}"/>
    <cellStyle name="20% - Accent5 4" xfId="1288" xr:uid="{00000000-0005-0000-0000-000026000000}"/>
    <cellStyle name="20% - Accent5 5" xfId="1289" xr:uid="{00000000-0005-0000-0000-000027000000}"/>
    <cellStyle name="20% - Accent6 2" xfId="1220" xr:uid="{00000000-0005-0000-0000-000028000000}"/>
    <cellStyle name="20% - Accent6 2 2" xfId="1290" xr:uid="{00000000-0005-0000-0000-000029000000}"/>
    <cellStyle name="20% - Accent6 2 2 2" xfId="1397" xr:uid="{00000000-0005-0000-0000-00002A000000}"/>
    <cellStyle name="20% - Accent6 2 3" xfId="1389" xr:uid="{00000000-0005-0000-0000-00002B000000}"/>
    <cellStyle name="20% - Accent6 3" xfId="1221" xr:uid="{00000000-0005-0000-0000-00002C000000}"/>
    <cellStyle name="20% - Accent6 3 2" xfId="1398" xr:uid="{00000000-0005-0000-0000-00002D000000}"/>
    <cellStyle name="20% - Accent6 4" xfId="1291" xr:uid="{00000000-0005-0000-0000-00002E000000}"/>
    <cellStyle name="20% - Accent6 5" xfId="1292" xr:uid="{00000000-0005-0000-0000-00002F000000}"/>
    <cellStyle name="40% - Accent1 2" xfId="1222" xr:uid="{00000000-0005-0000-0000-000030000000}"/>
    <cellStyle name="40% - Accent1 2 2" xfId="1293" xr:uid="{00000000-0005-0000-0000-000031000000}"/>
    <cellStyle name="40% - Accent1 2 2 2" xfId="1400" xr:uid="{00000000-0005-0000-0000-000032000000}"/>
    <cellStyle name="40% - Accent1 2 3" xfId="1399" xr:uid="{00000000-0005-0000-0000-000033000000}"/>
    <cellStyle name="40% - Accent1 3" xfId="1223" xr:uid="{00000000-0005-0000-0000-000034000000}"/>
    <cellStyle name="40% - Accent1 3 2" xfId="1401" xr:uid="{00000000-0005-0000-0000-000035000000}"/>
    <cellStyle name="40% - Accent1 4" xfId="1294" xr:uid="{00000000-0005-0000-0000-000036000000}"/>
    <cellStyle name="40% - Accent1 5" xfId="1295" xr:uid="{00000000-0005-0000-0000-000037000000}"/>
    <cellStyle name="40% - Accent2 2" xfId="1224" xr:uid="{00000000-0005-0000-0000-000038000000}"/>
    <cellStyle name="40% - Accent2 2 2" xfId="1296" xr:uid="{00000000-0005-0000-0000-000039000000}"/>
    <cellStyle name="40% - Accent2 2 2 2" xfId="1403" xr:uid="{00000000-0005-0000-0000-00003A000000}"/>
    <cellStyle name="40% - Accent2 2 3" xfId="1402" xr:uid="{00000000-0005-0000-0000-00003B000000}"/>
    <cellStyle name="40% - Accent2 3" xfId="1225" xr:uid="{00000000-0005-0000-0000-00003C000000}"/>
    <cellStyle name="40% - Accent2 3 2" xfId="1404" xr:uid="{00000000-0005-0000-0000-00003D000000}"/>
    <cellStyle name="40% - Accent2 4" xfId="1297" xr:uid="{00000000-0005-0000-0000-00003E000000}"/>
    <cellStyle name="40% - Accent2 5" xfId="1298" xr:uid="{00000000-0005-0000-0000-00003F000000}"/>
    <cellStyle name="40% - Accent3 2" xfId="1226" xr:uid="{00000000-0005-0000-0000-000040000000}"/>
    <cellStyle name="40% - Accent3 2 2" xfId="1299" xr:uid="{00000000-0005-0000-0000-000041000000}"/>
    <cellStyle name="40% - Accent3 2 2 2" xfId="1406" xr:uid="{00000000-0005-0000-0000-000042000000}"/>
    <cellStyle name="40% - Accent3 2 3" xfId="1405" xr:uid="{00000000-0005-0000-0000-000043000000}"/>
    <cellStyle name="40% - Accent3 3" xfId="1227" xr:uid="{00000000-0005-0000-0000-000044000000}"/>
    <cellStyle name="40% - Accent3 3 2" xfId="1407" xr:uid="{00000000-0005-0000-0000-000045000000}"/>
    <cellStyle name="40% - Accent3 4" xfId="1300" xr:uid="{00000000-0005-0000-0000-000046000000}"/>
    <cellStyle name="40% - Accent3 5" xfId="1301" xr:uid="{00000000-0005-0000-0000-000047000000}"/>
    <cellStyle name="40% - Accent4 2" xfId="1228" xr:uid="{00000000-0005-0000-0000-000048000000}"/>
    <cellStyle name="40% - Accent4 2 2" xfId="1302" xr:uid="{00000000-0005-0000-0000-000049000000}"/>
    <cellStyle name="40% - Accent4 2 2 2" xfId="1409" xr:uid="{00000000-0005-0000-0000-00004A000000}"/>
    <cellStyle name="40% - Accent4 2 3" xfId="1408" xr:uid="{00000000-0005-0000-0000-00004B000000}"/>
    <cellStyle name="40% - Accent4 3" xfId="1229" xr:uid="{00000000-0005-0000-0000-00004C000000}"/>
    <cellStyle name="40% - Accent4 3 2" xfId="1410" xr:uid="{00000000-0005-0000-0000-00004D000000}"/>
    <cellStyle name="40% - Accent4 4" xfId="1303" xr:uid="{00000000-0005-0000-0000-00004E000000}"/>
    <cellStyle name="40% - Accent4 5" xfId="1304" xr:uid="{00000000-0005-0000-0000-00004F000000}"/>
    <cellStyle name="40% - Accent5 2" xfId="1230" xr:uid="{00000000-0005-0000-0000-000050000000}"/>
    <cellStyle name="40% - Accent5 2 2" xfId="1305" xr:uid="{00000000-0005-0000-0000-000051000000}"/>
    <cellStyle name="40% - Accent5 2 2 2" xfId="1412" xr:uid="{00000000-0005-0000-0000-000052000000}"/>
    <cellStyle name="40% - Accent5 2 3" xfId="1411" xr:uid="{00000000-0005-0000-0000-000053000000}"/>
    <cellStyle name="40% - Accent5 3" xfId="1231" xr:uid="{00000000-0005-0000-0000-000054000000}"/>
    <cellStyle name="40% - Accent5 3 2" xfId="1413" xr:uid="{00000000-0005-0000-0000-000055000000}"/>
    <cellStyle name="40% - Accent5 4" xfId="1306" xr:uid="{00000000-0005-0000-0000-000056000000}"/>
    <cellStyle name="40% - Accent5 5" xfId="1307" xr:uid="{00000000-0005-0000-0000-000057000000}"/>
    <cellStyle name="40% - Accent6 2" xfId="1232" xr:uid="{00000000-0005-0000-0000-000058000000}"/>
    <cellStyle name="40% - Accent6 2 2" xfId="1308" xr:uid="{00000000-0005-0000-0000-000059000000}"/>
    <cellStyle name="40% - Accent6 2 2 2" xfId="1415" xr:uid="{00000000-0005-0000-0000-00005A000000}"/>
    <cellStyle name="40% - Accent6 2 3" xfId="1414" xr:uid="{00000000-0005-0000-0000-00005B000000}"/>
    <cellStyle name="40% - Accent6 3" xfId="1233" xr:uid="{00000000-0005-0000-0000-00005C000000}"/>
    <cellStyle name="40% - Accent6 3 2" xfId="1416" xr:uid="{00000000-0005-0000-0000-00005D000000}"/>
    <cellStyle name="40% - Accent6 4" xfId="1309" xr:uid="{00000000-0005-0000-0000-00005E000000}"/>
    <cellStyle name="40% - Accent6 5" xfId="1310" xr:uid="{00000000-0005-0000-0000-00005F000000}"/>
    <cellStyle name="60% - Accent1 2" xfId="1234" xr:uid="{00000000-0005-0000-0000-000060000000}"/>
    <cellStyle name="60% - Accent1 2 2" xfId="1418" xr:uid="{00000000-0005-0000-0000-000061000000}"/>
    <cellStyle name="60% - Accent1 2 3" xfId="1417" xr:uid="{00000000-0005-0000-0000-000062000000}"/>
    <cellStyle name="60% - Accent1 3" xfId="1311" xr:uid="{00000000-0005-0000-0000-000063000000}"/>
    <cellStyle name="60% - Accent1 3 2" xfId="1419" xr:uid="{00000000-0005-0000-0000-000064000000}"/>
    <cellStyle name="60% - Accent1 4" xfId="1312" xr:uid="{00000000-0005-0000-0000-000065000000}"/>
    <cellStyle name="60% - Accent2 2" xfId="1235" xr:uid="{00000000-0005-0000-0000-000066000000}"/>
    <cellStyle name="60% - Accent2 2 2" xfId="1421" xr:uid="{00000000-0005-0000-0000-000067000000}"/>
    <cellStyle name="60% - Accent2 2 3" xfId="1420" xr:uid="{00000000-0005-0000-0000-000068000000}"/>
    <cellStyle name="60% - Accent2 3" xfId="1313" xr:uid="{00000000-0005-0000-0000-000069000000}"/>
    <cellStyle name="60% - Accent2 3 2" xfId="1422" xr:uid="{00000000-0005-0000-0000-00006A000000}"/>
    <cellStyle name="60% - Accent2 4" xfId="1314" xr:uid="{00000000-0005-0000-0000-00006B000000}"/>
    <cellStyle name="60% - Accent3 2" xfId="1236" xr:uid="{00000000-0005-0000-0000-00006C000000}"/>
    <cellStyle name="60% - Accent3 2 2" xfId="1424" xr:uid="{00000000-0005-0000-0000-00006D000000}"/>
    <cellStyle name="60% - Accent3 2 3" xfId="1423" xr:uid="{00000000-0005-0000-0000-00006E000000}"/>
    <cellStyle name="60% - Accent3 3" xfId="1315" xr:uid="{00000000-0005-0000-0000-00006F000000}"/>
    <cellStyle name="60% - Accent3 3 2" xfId="1425" xr:uid="{00000000-0005-0000-0000-000070000000}"/>
    <cellStyle name="60% - Accent3 4" xfId="1316" xr:uid="{00000000-0005-0000-0000-000071000000}"/>
    <cellStyle name="60% - Accent4 2" xfId="1237" xr:uid="{00000000-0005-0000-0000-000072000000}"/>
    <cellStyle name="60% - Accent4 2 2" xfId="1427" xr:uid="{00000000-0005-0000-0000-000073000000}"/>
    <cellStyle name="60% - Accent4 2 3" xfId="1426" xr:uid="{00000000-0005-0000-0000-000074000000}"/>
    <cellStyle name="60% - Accent4 3" xfId="1317" xr:uid="{00000000-0005-0000-0000-000075000000}"/>
    <cellStyle name="60% - Accent4 3 2" xfId="1428" xr:uid="{00000000-0005-0000-0000-000076000000}"/>
    <cellStyle name="60% - Accent4 4" xfId="1318" xr:uid="{00000000-0005-0000-0000-000077000000}"/>
    <cellStyle name="60% - Accent5 2" xfId="1238" xr:uid="{00000000-0005-0000-0000-000078000000}"/>
    <cellStyle name="60% - Accent5 2 2" xfId="1430" xr:uid="{00000000-0005-0000-0000-000079000000}"/>
    <cellStyle name="60% - Accent5 2 3" xfId="1429" xr:uid="{00000000-0005-0000-0000-00007A000000}"/>
    <cellStyle name="60% - Accent5 3" xfId="1319" xr:uid="{00000000-0005-0000-0000-00007B000000}"/>
    <cellStyle name="60% - Accent5 3 2" xfId="1431" xr:uid="{00000000-0005-0000-0000-00007C000000}"/>
    <cellStyle name="60% - Accent5 4" xfId="1320" xr:uid="{00000000-0005-0000-0000-00007D000000}"/>
    <cellStyle name="60% - Accent6 2" xfId="1239" xr:uid="{00000000-0005-0000-0000-00007E000000}"/>
    <cellStyle name="60% - Accent6 2 2" xfId="1433" xr:uid="{00000000-0005-0000-0000-00007F000000}"/>
    <cellStyle name="60% - Accent6 2 3" xfId="1432" xr:uid="{00000000-0005-0000-0000-000080000000}"/>
    <cellStyle name="60% - Accent6 3" xfId="1321" xr:uid="{00000000-0005-0000-0000-000081000000}"/>
    <cellStyle name="60% - Accent6 3 2" xfId="1434" xr:uid="{00000000-0005-0000-0000-000082000000}"/>
    <cellStyle name="60% - Accent6 4" xfId="1322" xr:uid="{00000000-0005-0000-0000-000083000000}"/>
    <cellStyle name="Accent1 2" xfId="1240" xr:uid="{00000000-0005-0000-0000-000084000000}"/>
    <cellStyle name="Accent1 2 2" xfId="1436" xr:uid="{00000000-0005-0000-0000-000085000000}"/>
    <cellStyle name="Accent1 2 3" xfId="1435" xr:uid="{00000000-0005-0000-0000-000086000000}"/>
    <cellStyle name="Accent1 3" xfId="1323" xr:uid="{00000000-0005-0000-0000-000087000000}"/>
    <cellStyle name="Accent1 3 2" xfId="1437" xr:uid="{00000000-0005-0000-0000-000088000000}"/>
    <cellStyle name="Accent1 4" xfId="1324" xr:uid="{00000000-0005-0000-0000-000089000000}"/>
    <cellStyle name="Accent2 2" xfId="1241" xr:uid="{00000000-0005-0000-0000-00008A000000}"/>
    <cellStyle name="Accent2 2 2" xfId="1439" xr:uid="{00000000-0005-0000-0000-00008B000000}"/>
    <cellStyle name="Accent2 2 3" xfId="1438" xr:uid="{00000000-0005-0000-0000-00008C000000}"/>
    <cellStyle name="Accent2 3" xfId="1325" xr:uid="{00000000-0005-0000-0000-00008D000000}"/>
    <cellStyle name="Accent2 3 2" xfId="1440" xr:uid="{00000000-0005-0000-0000-00008E000000}"/>
    <cellStyle name="Accent2 4" xfId="1326" xr:uid="{00000000-0005-0000-0000-00008F000000}"/>
    <cellStyle name="Accent3 2" xfId="1242" xr:uid="{00000000-0005-0000-0000-000090000000}"/>
    <cellStyle name="Accent3 2 2" xfId="1442" xr:uid="{00000000-0005-0000-0000-000091000000}"/>
    <cellStyle name="Accent3 2 3" xfId="1441" xr:uid="{00000000-0005-0000-0000-000092000000}"/>
    <cellStyle name="Accent3 3" xfId="1327" xr:uid="{00000000-0005-0000-0000-000093000000}"/>
    <cellStyle name="Accent3 3 2" xfId="1443" xr:uid="{00000000-0005-0000-0000-000094000000}"/>
    <cellStyle name="Accent3 4" xfId="1328" xr:uid="{00000000-0005-0000-0000-000095000000}"/>
    <cellStyle name="Accent4 2" xfId="1243" xr:uid="{00000000-0005-0000-0000-000096000000}"/>
    <cellStyle name="Accent4 2 2" xfId="1445" xr:uid="{00000000-0005-0000-0000-000097000000}"/>
    <cellStyle name="Accent4 2 3" xfId="1444" xr:uid="{00000000-0005-0000-0000-000098000000}"/>
    <cellStyle name="Accent4 3" xfId="1329" xr:uid="{00000000-0005-0000-0000-000099000000}"/>
    <cellStyle name="Accent4 3 2" xfId="1446" xr:uid="{00000000-0005-0000-0000-00009A000000}"/>
    <cellStyle name="Accent4 4" xfId="1330" xr:uid="{00000000-0005-0000-0000-00009B000000}"/>
    <cellStyle name="Accent5 2" xfId="1244" xr:uid="{00000000-0005-0000-0000-00009C000000}"/>
    <cellStyle name="Accent5 2 2" xfId="1448" xr:uid="{00000000-0005-0000-0000-00009D000000}"/>
    <cellStyle name="Accent5 2 3" xfId="1447" xr:uid="{00000000-0005-0000-0000-00009E000000}"/>
    <cellStyle name="Accent5 3" xfId="1331" xr:uid="{00000000-0005-0000-0000-00009F000000}"/>
    <cellStyle name="Accent5 3 2" xfId="1449" xr:uid="{00000000-0005-0000-0000-0000A0000000}"/>
    <cellStyle name="Accent5 4" xfId="1332" xr:uid="{00000000-0005-0000-0000-0000A1000000}"/>
    <cellStyle name="Accent6 2" xfId="1245" xr:uid="{00000000-0005-0000-0000-0000A2000000}"/>
    <cellStyle name="Accent6 2 2" xfId="1451" xr:uid="{00000000-0005-0000-0000-0000A3000000}"/>
    <cellStyle name="Accent6 2 3" xfId="1450" xr:uid="{00000000-0005-0000-0000-0000A4000000}"/>
    <cellStyle name="Accent6 3" xfId="1333" xr:uid="{00000000-0005-0000-0000-0000A5000000}"/>
    <cellStyle name="Accent6 3 2" xfId="1452" xr:uid="{00000000-0005-0000-0000-0000A6000000}"/>
    <cellStyle name="Accent6 4" xfId="1334" xr:uid="{00000000-0005-0000-0000-0000A7000000}"/>
    <cellStyle name="Bad 2" xfId="1246" xr:uid="{00000000-0005-0000-0000-0000A8000000}"/>
    <cellStyle name="Bad 2 2" xfId="1454" xr:uid="{00000000-0005-0000-0000-0000A9000000}"/>
    <cellStyle name="Bad 2 3" xfId="1453" xr:uid="{00000000-0005-0000-0000-0000AA000000}"/>
    <cellStyle name="Bad 3" xfId="1335" xr:uid="{00000000-0005-0000-0000-0000AB000000}"/>
    <cellStyle name="Bad 3 2" xfId="1455" xr:uid="{00000000-0005-0000-0000-0000AC000000}"/>
    <cellStyle name="Bad 4" xfId="1336" xr:uid="{00000000-0005-0000-0000-0000AD000000}"/>
    <cellStyle name="Calculation 2" xfId="1247" xr:uid="{00000000-0005-0000-0000-0000AE000000}"/>
    <cellStyle name="Calculation 2 2" xfId="1457" xr:uid="{00000000-0005-0000-0000-0000AF000000}"/>
    <cellStyle name="Calculation 2 3" xfId="1456" xr:uid="{00000000-0005-0000-0000-0000B0000000}"/>
    <cellStyle name="Calculation 3" xfId="1337" xr:uid="{00000000-0005-0000-0000-0000B1000000}"/>
    <cellStyle name="Calculation 3 2" xfId="1458" xr:uid="{00000000-0005-0000-0000-0000B2000000}"/>
    <cellStyle name="Calculation 4" xfId="1338" xr:uid="{00000000-0005-0000-0000-0000B3000000}"/>
    <cellStyle name="Check Cell 2" xfId="1248" xr:uid="{00000000-0005-0000-0000-0000B4000000}"/>
    <cellStyle name="Check Cell 2 2" xfId="1460" xr:uid="{00000000-0005-0000-0000-0000B5000000}"/>
    <cellStyle name="Check Cell 2 3" xfId="1459" xr:uid="{00000000-0005-0000-0000-0000B6000000}"/>
    <cellStyle name="Check Cell 3" xfId="1339" xr:uid="{00000000-0005-0000-0000-0000B7000000}"/>
    <cellStyle name="Check Cell 3 2" xfId="1461" xr:uid="{00000000-0005-0000-0000-0000B8000000}"/>
    <cellStyle name="Check Cell 4" xfId="1340" xr:uid="{00000000-0005-0000-0000-0000B9000000}"/>
    <cellStyle name="Comma 2" xfId="39" xr:uid="{00000000-0005-0000-0000-0000BA000000}"/>
    <cellStyle name="Comma 2 10" xfId="1" xr:uid="{00000000-0005-0000-0000-0000BB000000}"/>
    <cellStyle name="Comma 2 11" xfId="2" xr:uid="{00000000-0005-0000-0000-0000BC000000}"/>
    <cellStyle name="Comma 2 12" xfId="3" xr:uid="{00000000-0005-0000-0000-0000BD000000}"/>
    <cellStyle name="Comma 2 13" xfId="49" xr:uid="{00000000-0005-0000-0000-0000BE000000}"/>
    <cellStyle name="Comma 2 2" xfId="4" xr:uid="{00000000-0005-0000-0000-0000BF000000}"/>
    <cellStyle name="Comma 2 2 2" xfId="1462" xr:uid="{00000000-0005-0000-0000-0000C0000000}"/>
    <cellStyle name="Comma 2 3" xfId="5" xr:uid="{00000000-0005-0000-0000-0000C1000000}"/>
    <cellStyle name="Comma 2 4" xfId="6" xr:uid="{00000000-0005-0000-0000-0000C2000000}"/>
    <cellStyle name="Comma 2 5" xfId="7" xr:uid="{00000000-0005-0000-0000-0000C3000000}"/>
    <cellStyle name="Comma 2 6" xfId="8" xr:uid="{00000000-0005-0000-0000-0000C4000000}"/>
    <cellStyle name="Comma 2 7" xfId="9" xr:uid="{00000000-0005-0000-0000-0000C5000000}"/>
    <cellStyle name="Comma 2 8" xfId="10" xr:uid="{00000000-0005-0000-0000-0000C6000000}"/>
    <cellStyle name="Comma 2 9" xfId="11" xr:uid="{00000000-0005-0000-0000-0000C7000000}"/>
    <cellStyle name="Comma 3" xfId="12" xr:uid="{00000000-0005-0000-0000-0000C8000000}"/>
    <cellStyle name="Comma 3 2" xfId="1379" xr:uid="{00000000-0005-0000-0000-0000C9000000}"/>
    <cellStyle name="Comma 4" xfId="51" xr:uid="{00000000-0005-0000-0000-0000CA000000}"/>
    <cellStyle name="Comma 4 2" xfId="1380" xr:uid="{00000000-0005-0000-0000-0000CB000000}"/>
    <cellStyle name="Comma 5" xfId="1375" xr:uid="{00000000-0005-0000-0000-0000CC000000}"/>
    <cellStyle name="Comma 6" xfId="2362" xr:uid="{46F9E602-CCD9-42A4-B52B-3E15ED53219D}"/>
    <cellStyle name="Comma 7" xfId="2363" xr:uid="{0E3AEF17-0912-4B29-A760-39BB8666BC4C}"/>
    <cellStyle name="Crobex" xfId="52" xr:uid="{00000000-0005-0000-0000-0000CD000000}"/>
    <cellStyle name="CrobexChange" xfId="53" xr:uid="{00000000-0005-0000-0000-0000CE000000}"/>
    <cellStyle name="CrobexValue" xfId="54" xr:uid="{00000000-0005-0000-0000-0000CF000000}"/>
    <cellStyle name="Crobis" xfId="55" xr:uid="{00000000-0005-0000-0000-0000D0000000}"/>
    <cellStyle name="CrobisChange" xfId="56" xr:uid="{00000000-0005-0000-0000-0000D1000000}"/>
    <cellStyle name="CrobisValue" xfId="57" xr:uid="{00000000-0005-0000-0000-0000D2000000}"/>
    <cellStyle name="Currency 2" xfId="1250" xr:uid="{00000000-0005-0000-0000-0000D3000000}"/>
    <cellStyle name="Currency 3" xfId="1249" xr:uid="{00000000-0005-0000-0000-0000D4000000}"/>
    <cellStyle name="Currency 4" xfId="1341" xr:uid="{00000000-0005-0000-0000-0000D5000000}"/>
    <cellStyle name="Euro" xfId="13" xr:uid="{00000000-0005-0000-0000-0000D6000000}"/>
    <cellStyle name="Euro 2" xfId="1463" xr:uid="{00000000-0005-0000-0000-0000D7000000}"/>
    <cellStyle name="Explanatory Text 2" xfId="1251" xr:uid="{00000000-0005-0000-0000-0000D8000000}"/>
    <cellStyle name="Explanatory Text 2 2" xfId="1465" xr:uid="{00000000-0005-0000-0000-0000D9000000}"/>
    <cellStyle name="Explanatory Text 2 3" xfId="1464" xr:uid="{00000000-0005-0000-0000-0000DA000000}"/>
    <cellStyle name="Explanatory Text 3" xfId="1342" xr:uid="{00000000-0005-0000-0000-0000DB000000}"/>
    <cellStyle name="Explanatory Text 3 2" xfId="1466" xr:uid="{00000000-0005-0000-0000-0000DC000000}"/>
    <cellStyle name="Explanatory Text 4" xfId="1343" xr:uid="{00000000-0005-0000-0000-0000DD000000}"/>
    <cellStyle name="Good 2" xfId="1252" xr:uid="{00000000-0005-0000-0000-0000DE000000}"/>
    <cellStyle name="Good 2 2" xfId="1468" xr:uid="{00000000-0005-0000-0000-0000DF000000}"/>
    <cellStyle name="Good 2 3" xfId="1467" xr:uid="{00000000-0005-0000-0000-0000E0000000}"/>
    <cellStyle name="Good 3" xfId="1344" xr:uid="{00000000-0005-0000-0000-0000E1000000}"/>
    <cellStyle name="Good 3 2" xfId="1469" xr:uid="{00000000-0005-0000-0000-0000E2000000}"/>
    <cellStyle name="Good 4" xfId="1345" xr:uid="{00000000-0005-0000-0000-0000E3000000}"/>
    <cellStyle name="Heading 1 2" xfId="1253" xr:uid="{00000000-0005-0000-0000-0000E4000000}"/>
    <cellStyle name="Heading 1 2 2" xfId="1471" xr:uid="{00000000-0005-0000-0000-0000E5000000}"/>
    <cellStyle name="Heading 1 2 3" xfId="1470" xr:uid="{00000000-0005-0000-0000-0000E6000000}"/>
    <cellStyle name="Heading 1 3" xfId="1346" xr:uid="{00000000-0005-0000-0000-0000E7000000}"/>
    <cellStyle name="Heading 1 3 2" xfId="1472" xr:uid="{00000000-0005-0000-0000-0000E8000000}"/>
    <cellStyle name="Heading 1 4" xfId="1347" xr:uid="{00000000-0005-0000-0000-0000E9000000}"/>
    <cellStyle name="Heading 2 2" xfId="1254" xr:uid="{00000000-0005-0000-0000-0000EA000000}"/>
    <cellStyle name="Heading 2 2 2" xfId="1474" xr:uid="{00000000-0005-0000-0000-0000EB000000}"/>
    <cellStyle name="Heading 2 2 3" xfId="1473" xr:uid="{00000000-0005-0000-0000-0000EC000000}"/>
    <cellStyle name="Heading 2 3" xfId="1348" xr:uid="{00000000-0005-0000-0000-0000ED000000}"/>
    <cellStyle name="Heading 2 3 2" xfId="1475" xr:uid="{00000000-0005-0000-0000-0000EE000000}"/>
    <cellStyle name="Heading 2 4" xfId="1349" xr:uid="{00000000-0005-0000-0000-0000EF000000}"/>
    <cellStyle name="Heading 3 2" xfId="1255" xr:uid="{00000000-0005-0000-0000-0000F0000000}"/>
    <cellStyle name="Heading 3 2 2" xfId="1477" xr:uid="{00000000-0005-0000-0000-0000F1000000}"/>
    <cellStyle name="Heading 3 2 3" xfId="1476" xr:uid="{00000000-0005-0000-0000-0000F2000000}"/>
    <cellStyle name="Heading 3 3" xfId="1350" xr:uid="{00000000-0005-0000-0000-0000F3000000}"/>
    <cellStyle name="Heading 3 3 2" xfId="1478" xr:uid="{00000000-0005-0000-0000-0000F4000000}"/>
    <cellStyle name="Heading 3 4" xfId="1351" xr:uid="{00000000-0005-0000-0000-0000F5000000}"/>
    <cellStyle name="Heading 4 2" xfId="1256" xr:uid="{00000000-0005-0000-0000-0000F6000000}"/>
    <cellStyle name="Heading 4 2 2" xfId="1480" xr:uid="{00000000-0005-0000-0000-0000F7000000}"/>
    <cellStyle name="Heading 4 2 3" xfId="1479" xr:uid="{00000000-0005-0000-0000-0000F8000000}"/>
    <cellStyle name="Heading 4 3" xfId="1352" xr:uid="{00000000-0005-0000-0000-0000F9000000}"/>
    <cellStyle name="Heading 4 3 2" xfId="1481" xr:uid="{00000000-0005-0000-0000-0000FA000000}"/>
    <cellStyle name="Heading 4 4" xfId="1353" xr:uid="{00000000-0005-0000-0000-0000FB000000}"/>
    <cellStyle name="Hyperlink" xfId="2357" builtinId="8"/>
    <cellStyle name="Hyperlink 2" xfId="1257" xr:uid="{00000000-0005-0000-0000-0000FD000000}"/>
    <cellStyle name="Hyperlink 2 2" xfId="58" xr:uid="{00000000-0005-0000-0000-0000FE000000}"/>
    <cellStyle name="Hyperlink 2 2 2" xfId="59" xr:uid="{00000000-0005-0000-0000-0000FF000000}"/>
    <cellStyle name="Hyperlink 2 3" xfId="60" xr:uid="{00000000-0005-0000-0000-000000010000}"/>
    <cellStyle name="Hyperlink 2 4" xfId="2360" xr:uid="{CE18659C-9B0A-44F9-BA83-7B4134FE0903}"/>
    <cellStyle name="Hyperlink 3" xfId="61" xr:uid="{00000000-0005-0000-0000-000001010000}"/>
    <cellStyle name="Hyperlink 4" xfId="1482" xr:uid="{00000000-0005-0000-0000-000002010000}"/>
    <cellStyle name="Hyperlink 4 2" xfId="1483" xr:uid="{00000000-0005-0000-0000-000003010000}"/>
    <cellStyle name="Hyperlink 5" xfId="1484" xr:uid="{00000000-0005-0000-0000-000004010000}"/>
    <cellStyle name="Input 2" xfId="1258" xr:uid="{00000000-0005-0000-0000-000005010000}"/>
    <cellStyle name="Input 2 2" xfId="1486" xr:uid="{00000000-0005-0000-0000-000006010000}"/>
    <cellStyle name="Input 2 3" xfId="1485" xr:uid="{00000000-0005-0000-0000-000007010000}"/>
    <cellStyle name="Input 3" xfId="1354" xr:uid="{00000000-0005-0000-0000-000008010000}"/>
    <cellStyle name="Input 3 2" xfId="1487" xr:uid="{00000000-0005-0000-0000-000009010000}"/>
    <cellStyle name="Input 4" xfId="1355" xr:uid="{00000000-0005-0000-0000-00000A010000}"/>
    <cellStyle name="Linked Cell 2" xfId="1259" xr:uid="{00000000-0005-0000-0000-00000B010000}"/>
    <cellStyle name="Linked Cell 2 2" xfId="1489" xr:uid="{00000000-0005-0000-0000-00000C010000}"/>
    <cellStyle name="Linked Cell 2 3" xfId="1488" xr:uid="{00000000-0005-0000-0000-00000D010000}"/>
    <cellStyle name="Linked Cell 3" xfId="1356" xr:uid="{00000000-0005-0000-0000-00000E010000}"/>
    <cellStyle name="Linked Cell 3 2" xfId="1490" xr:uid="{00000000-0005-0000-0000-00000F010000}"/>
    <cellStyle name="Linked Cell 4" xfId="1357" xr:uid="{00000000-0005-0000-0000-000010010000}"/>
    <cellStyle name="Neutral 2" xfId="1260" xr:uid="{00000000-0005-0000-0000-000011010000}"/>
    <cellStyle name="Neutral 2 2" xfId="1492" xr:uid="{00000000-0005-0000-0000-000012010000}"/>
    <cellStyle name="Neutral 2 3" xfId="1491" xr:uid="{00000000-0005-0000-0000-000013010000}"/>
    <cellStyle name="Neutral 3" xfId="1358" xr:uid="{00000000-0005-0000-0000-000014010000}"/>
    <cellStyle name="Neutral 3 2" xfId="1493" xr:uid="{00000000-0005-0000-0000-000015010000}"/>
    <cellStyle name="Neutral 4" xfId="1359" xr:uid="{00000000-0005-0000-0000-000016010000}"/>
    <cellStyle name="Normal" xfId="0" builtinId="0"/>
    <cellStyle name="Normal 10" xfId="14" xr:uid="{00000000-0005-0000-0000-000018010000}"/>
    <cellStyle name="Normal 10 2" xfId="62" xr:uid="{00000000-0005-0000-0000-000019010000}"/>
    <cellStyle name="Normal 10 2 2" xfId="63" xr:uid="{00000000-0005-0000-0000-00001A010000}"/>
    <cellStyle name="Normal 10 3" xfId="64" xr:uid="{00000000-0005-0000-0000-00001B010000}"/>
    <cellStyle name="Normal 10 4" xfId="65" xr:uid="{00000000-0005-0000-0000-00001C010000}"/>
    <cellStyle name="Normal 10 5" xfId="66" xr:uid="{00000000-0005-0000-0000-00001D010000}"/>
    <cellStyle name="Normal 10 5 2" xfId="1494" xr:uid="{00000000-0005-0000-0000-00001E010000}"/>
    <cellStyle name="Normal 10 5 2 2" xfId="1495" xr:uid="{00000000-0005-0000-0000-00001F010000}"/>
    <cellStyle name="Normal 10 5 3" xfId="1496" xr:uid="{00000000-0005-0000-0000-000020010000}"/>
    <cellStyle name="Normal 10 6" xfId="1360" xr:uid="{00000000-0005-0000-0000-000021010000}"/>
    <cellStyle name="Normal 10 6 2" xfId="1498" xr:uid="{00000000-0005-0000-0000-000022010000}"/>
    <cellStyle name="Normal 10 6 3" xfId="1497" xr:uid="{00000000-0005-0000-0000-000023010000}"/>
    <cellStyle name="Normal 10 7" xfId="1499" xr:uid="{00000000-0005-0000-0000-000024010000}"/>
    <cellStyle name="Normal 100 2" xfId="67" xr:uid="{00000000-0005-0000-0000-000025010000}"/>
    <cellStyle name="Normal 100 2 2" xfId="68" xr:uid="{00000000-0005-0000-0000-000026010000}"/>
    <cellStyle name="Normal 100 3" xfId="69" xr:uid="{00000000-0005-0000-0000-000027010000}"/>
    <cellStyle name="Normal 100 4" xfId="1500" xr:uid="{00000000-0005-0000-0000-000028010000}"/>
    <cellStyle name="Normal 100 4 2" xfId="1501" xr:uid="{00000000-0005-0000-0000-000029010000}"/>
    <cellStyle name="Normal 101 2" xfId="70" xr:uid="{00000000-0005-0000-0000-00002A010000}"/>
    <cellStyle name="Normal 101 2 2" xfId="71" xr:uid="{00000000-0005-0000-0000-00002B010000}"/>
    <cellStyle name="Normal 101 3" xfId="72" xr:uid="{00000000-0005-0000-0000-00002C010000}"/>
    <cellStyle name="Normal 102 2" xfId="73" xr:uid="{00000000-0005-0000-0000-00002D010000}"/>
    <cellStyle name="Normal 102 2 2" xfId="74" xr:uid="{00000000-0005-0000-0000-00002E010000}"/>
    <cellStyle name="Normal 102 3" xfId="75" xr:uid="{00000000-0005-0000-0000-00002F010000}"/>
    <cellStyle name="Normal 102 4" xfId="1502" xr:uid="{00000000-0005-0000-0000-000030010000}"/>
    <cellStyle name="Normal 102 4 2" xfId="1503" xr:uid="{00000000-0005-0000-0000-000031010000}"/>
    <cellStyle name="Normal 102 5" xfId="1504" xr:uid="{00000000-0005-0000-0000-000032010000}"/>
    <cellStyle name="Normal 102 5 2" xfId="1505" xr:uid="{00000000-0005-0000-0000-000033010000}"/>
    <cellStyle name="Normal 103 2" xfId="76" xr:uid="{00000000-0005-0000-0000-000034010000}"/>
    <cellStyle name="Normal 103 2 2" xfId="77" xr:uid="{00000000-0005-0000-0000-000035010000}"/>
    <cellStyle name="Normal 103 3" xfId="78" xr:uid="{00000000-0005-0000-0000-000036010000}"/>
    <cellStyle name="Normal 104 2" xfId="79" xr:uid="{00000000-0005-0000-0000-000037010000}"/>
    <cellStyle name="Normal 104 2 2" xfId="80" xr:uid="{00000000-0005-0000-0000-000038010000}"/>
    <cellStyle name="Normal 104 3" xfId="81" xr:uid="{00000000-0005-0000-0000-000039010000}"/>
    <cellStyle name="Normal 104 4" xfId="1506" xr:uid="{00000000-0005-0000-0000-00003A010000}"/>
    <cellStyle name="Normal 104 4 2" xfId="1507" xr:uid="{00000000-0005-0000-0000-00003B010000}"/>
    <cellStyle name="Normal 105 2" xfId="82" xr:uid="{00000000-0005-0000-0000-00003C010000}"/>
    <cellStyle name="Normal 105 2 2" xfId="83" xr:uid="{00000000-0005-0000-0000-00003D010000}"/>
    <cellStyle name="Normal 105 3" xfId="84" xr:uid="{00000000-0005-0000-0000-00003E010000}"/>
    <cellStyle name="Normal 105 4" xfId="1508" xr:uid="{00000000-0005-0000-0000-00003F010000}"/>
    <cellStyle name="Normal 106 2" xfId="85" xr:uid="{00000000-0005-0000-0000-000040010000}"/>
    <cellStyle name="Normal 106 2 2" xfId="86" xr:uid="{00000000-0005-0000-0000-000041010000}"/>
    <cellStyle name="Normal 106 3" xfId="87" xr:uid="{00000000-0005-0000-0000-000042010000}"/>
    <cellStyle name="Normal 106 4" xfId="1509" xr:uid="{00000000-0005-0000-0000-000043010000}"/>
    <cellStyle name="Normal 106 5" xfId="1510" xr:uid="{00000000-0005-0000-0000-000044010000}"/>
    <cellStyle name="Normal 107 2" xfId="88" xr:uid="{00000000-0005-0000-0000-000045010000}"/>
    <cellStyle name="Normal 107 2 2" xfId="89" xr:uid="{00000000-0005-0000-0000-000046010000}"/>
    <cellStyle name="Normal 107 3" xfId="90" xr:uid="{00000000-0005-0000-0000-000047010000}"/>
    <cellStyle name="Normal 108 2" xfId="91" xr:uid="{00000000-0005-0000-0000-000048010000}"/>
    <cellStyle name="Normal 108 2 2" xfId="92" xr:uid="{00000000-0005-0000-0000-000049010000}"/>
    <cellStyle name="Normal 108 3" xfId="93" xr:uid="{00000000-0005-0000-0000-00004A010000}"/>
    <cellStyle name="Normal 109 2" xfId="94" xr:uid="{00000000-0005-0000-0000-00004B010000}"/>
    <cellStyle name="Normal 109 2 2" xfId="95" xr:uid="{00000000-0005-0000-0000-00004C010000}"/>
    <cellStyle name="Normal 109 3" xfId="96" xr:uid="{00000000-0005-0000-0000-00004D010000}"/>
    <cellStyle name="Normal 11" xfId="15" xr:uid="{00000000-0005-0000-0000-00004E010000}"/>
    <cellStyle name="Normal 11 2" xfId="97" xr:uid="{00000000-0005-0000-0000-00004F010000}"/>
    <cellStyle name="Normal 11 2 2" xfId="98" xr:uid="{00000000-0005-0000-0000-000050010000}"/>
    <cellStyle name="Normal 11 3" xfId="99" xr:uid="{00000000-0005-0000-0000-000051010000}"/>
    <cellStyle name="Normal 11 4" xfId="100" xr:uid="{00000000-0005-0000-0000-000052010000}"/>
    <cellStyle name="Normal 11 4 2" xfId="1511" xr:uid="{00000000-0005-0000-0000-000053010000}"/>
    <cellStyle name="Normal 11 5" xfId="1512" xr:uid="{00000000-0005-0000-0000-000054010000}"/>
    <cellStyle name="Normal 11 6" xfId="1513" xr:uid="{00000000-0005-0000-0000-000055010000}"/>
    <cellStyle name="Normal 110 2" xfId="101" xr:uid="{00000000-0005-0000-0000-000056010000}"/>
    <cellStyle name="Normal 110 2 2" xfId="102" xr:uid="{00000000-0005-0000-0000-000057010000}"/>
    <cellStyle name="Normal 110 3" xfId="103" xr:uid="{00000000-0005-0000-0000-000058010000}"/>
    <cellStyle name="Normal 111 2" xfId="104" xr:uid="{00000000-0005-0000-0000-000059010000}"/>
    <cellStyle name="Normal 111 2 2" xfId="105" xr:uid="{00000000-0005-0000-0000-00005A010000}"/>
    <cellStyle name="Normal 111 3" xfId="106" xr:uid="{00000000-0005-0000-0000-00005B010000}"/>
    <cellStyle name="Normal 112 2" xfId="107" xr:uid="{00000000-0005-0000-0000-00005C010000}"/>
    <cellStyle name="Normal 112 2 2" xfId="108" xr:uid="{00000000-0005-0000-0000-00005D010000}"/>
    <cellStyle name="Normal 112 3" xfId="109" xr:uid="{00000000-0005-0000-0000-00005E010000}"/>
    <cellStyle name="Normal 113 2" xfId="110" xr:uid="{00000000-0005-0000-0000-00005F010000}"/>
    <cellStyle name="Normal 113 2 2" xfId="111" xr:uid="{00000000-0005-0000-0000-000060010000}"/>
    <cellStyle name="Normal 113 3" xfId="112" xr:uid="{00000000-0005-0000-0000-000061010000}"/>
    <cellStyle name="Normal 114 2" xfId="113" xr:uid="{00000000-0005-0000-0000-000062010000}"/>
    <cellStyle name="Normal 114 2 2" xfId="114" xr:uid="{00000000-0005-0000-0000-000063010000}"/>
    <cellStyle name="Normal 114 3" xfId="115" xr:uid="{00000000-0005-0000-0000-000064010000}"/>
    <cellStyle name="Normal 115 2" xfId="116" xr:uid="{00000000-0005-0000-0000-000065010000}"/>
    <cellStyle name="Normal 115 2 2" xfId="117" xr:uid="{00000000-0005-0000-0000-000066010000}"/>
    <cellStyle name="Normal 115 3" xfId="118" xr:uid="{00000000-0005-0000-0000-000067010000}"/>
    <cellStyle name="Normal 116 2" xfId="119" xr:uid="{00000000-0005-0000-0000-000068010000}"/>
    <cellStyle name="Normal 116 2 2" xfId="120" xr:uid="{00000000-0005-0000-0000-000069010000}"/>
    <cellStyle name="Normal 116 3" xfId="121" xr:uid="{00000000-0005-0000-0000-00006A010000}"/>
    <cellStyle name="Normal 117 2" xfId="122" xr:uid="{00000000-0005-0000-0000-00006B010000}"/>
    <cellStyle name="Normal 117 2 2" xfId="123" xr:uid="{00000000-0005-0000-0000-00006C010000}"/>
    <cellStyle name="Normal 117 3" xfId="124" xr:uid="{00000000-0005-0000-0000-00006D010000}"/>
    <cellStyle name="Normal 118 2" xfId="125" xr:uid="{00000000-0005-0000-0000-00006E010000}"/>
    <cellStyle name="Normal 118 2 2" xfId="126" xr:uid="{00000000-0005-0000-0000-00006F010000}"/>
    <cellStyle name="Normal 118 3" xfId="127" xr:uid="{00000000-0005-0000-0000-000070010000}"/>
    <cellStyle name="Normal 119 2" xfId="128" xr:uid="{00000000-0005-0000-0000-000071010000}"/>
    <cellStyle name="Normal 119 2 2" xfId="129" xr:uid="{00000000-0005-0000-0000-000072010000}"/>
    <cellStyle name="Normal 119 3" xfId="130" xr:uid="{00000000-0005-0000-0000-000073010000}"/>
    <cellStyle name="Normal 12" xfId="16" xr:uid="{00000000-0005-0000-0000-000074010000}"/>
    <cellStyle name="Normal 12 2" xfId="131" xr:uid="{00000000-0005-0000-0000-000075010000}"/>
    <cellStyle name="Normal 12 2 2" xfId="132" xr:uid="{00000000-0005-0000-0000-000076010000}"/>
    <cellStyle name="Normal 12 3" xfId="133" xr:uid="{00000000-0005-0000-0000-000077010000}"/>
    <cellStyle name="Normal 12 4" xfId="134" xr:uid="{00000000-0005-0000-0000-000078010000}"/>
    <cellStyle name="Normal 12 4 2" xfId="1514" xr:uid="{00000000-0005-0000-0000-000079010000}"/>
    <cellStyle name="Normal 12 5" xfId="1515" xr:uid="{00000000-0005-0000-0000-00007A010000}"/>
    <cellStyle name="Normal 12 6" xfId="1516" xr:uid="{00000000-0005-0000-0000-00007B010000}"/>
    <cellStyle name="Normal 12 7" xfId="2356" xr:uid="{00000000-0005-0000-0000-00007C010000}"/>
    <cellStyle name="Normal 120 2" xfId="135" xr:uid="{00000000-0005-0000-0000-00007D010000}"/>
    <cellStyle name="Normal 120 2 2" xfId="136" xr:uid="{00000000-0005-0000-0000-00007E010000}"/>
    <cellStyle name="Normal 120 3" xfId="137" xr:uid="{00000000-0005-0000-0000-00007F010000}"/>
    <cellStyle name="Normal 121 2" xfId="138" xr:uid="{00000000-0005-0000-0000-000080010000}"/>
    <cellStyle name="Normal 121 2 2" xfId="139" xr:uid="{00000000-0005-0000-0000-000081010000}"/>
    <cellStyle name="Normal 121 3" xfId="140" xr:uid="{00000000-0005-0000-0000-000082010000}"/>
    <cellStyle name="Normal 122 2" xfId="141" xr:uid="{00000000-0005-0000-0000-000083010000}"/>
    <cellStyle name="Normal 122 2 2" xfId="142" xr:uid="{00000000-0005-0000-0000-000084010000}"/>
    <cellStyle name="Normal 122 3" xfId="143" xr:uid="{00000000-0005-0000-0000-000085010000}"/>
    <cellStyle name="Normal 123 2" xfId="144" xr:uid="{00000000-0005-0000-0000-000086010000}"/>
    <cellStyle name="Normal 123 2 2" xfId="145" xr:uid="{00000000-0005-0000-0000-000087010000}"/>
    <cellStyle name="Normal 123 3" xfId="146" xr:uid="{00000000-0005-0000-0000-000088010000}"/>
    <cellStyle name="Normal 124 2" xfId="147" xr:uid="{00000000-0005-0000-0000-000089010000}"/>
    <cellStyle name="Normal 124 2 2" xfId="148" xr:uid="{00000000-0005-0000-0000-00008A010000}"/>
    <cellStyle name="Normal 124 3" xfId="149" xr:uid="{00000000-0005-0000-0000-00008B010000}"/>
    <cellStyle name="Normal 125 2" xfId="150" xr:uid="{00000000-0005-0000-0000-00008C010000}"/>
    <cellStyle name="Normal 125 2 2" xfId="151" xr:uid="{00000000-0005-0000-0000-00008D010000}"/>
    <cellStyle name="Normal 125 3" xfId="152" xr:uid="{00000000-0005-0000-0000-00008E010000}"/>
    <cellStyle name="Normal 126 2" xfId="153" xr:uid="{00000000-0005-0000-0000-00008F010000}"/>
    <cellStyle name="Normal 126 2 2" xfId="154" xr:uid="{00000000-0005-0000-0000-000090010000}"/>
    <cellStyle name="Normal 126 3" xfId="155" xr:uid="{00000000-0005-0000-0000-000091010000}"/>
    <cellStyle name="Normal 127 2" xfId="156" xr:uid="{00000000-0005-0000-0000-000092010000}"/>
    <cellStyle name="Normal 127 2 2" xfId="157" xr:uid="{00000000-0005-0000-0000-000093010000}"/>
    <cellStyle name="Normal 127 3" xfId="158" xr:uid="{00000000-0005-0000-0000-000094010000}"/>
    <cellStyle name="Normal 128 2" xfId="159" xr:uid="{00000000-0005-0000-0000-000095010000}"/>
    <cellStyle name="Normal 128 2 2" xfId="160" xr:uid="{00000000-0005-0000-0000-000096010000}"/>
    <cellStyle name="Normal 128 3" xfId="161" xr:uid="{00000000-0005-0000-0000-000097010000}"/>
    <cellStyle name="Normal 129 2" xfId="162" xr:uid="{00000000-0005-0000-0000-000098010000}"/>
    <cellStyle name="Normal 129 2 2" xfId="163" xr:uid="{00000000-0005-0000-0000-000099010000}"/>
    <cellStyle name="Normal 129 3" xfId="164" xr:uid="{00000000-0005-0000-0000-00009A010000}"/>
    <cellStyle name="Normal 13" xfId="38" xr:uid="{00000000-0005-0000-0000-00009B010000}"/>
    <cellStyle name="Normal 13 2" xfId="40" xr:uid="{00000000-0005-0000-0000-00009C010000}"/>
    <cellStyle name="Normal 13 2 2" xfId="165" xr:uid="{00000000-0005-0000-0000-00009D010000}"/>
    <cellStyle name="Normal 13 3" xfId="166" xr:uid="{00000000-0005-0000-0000-00009E010000}"/>
    <cellStyle name="Normal 13 4" xfId="167" xr:uid="{00000000-0005-0000-0000-00009F010000}"/>
    <cellStyle name="Normal 13 4 2" xfId="1517" xr:uid="{00000000-0005-0000-0000-0000A0010000}"/>
    <cellStyle name="Normal 13 5" xfId="1518" xr:uid="{00000000-0005-0000-0000-0000A1010000}"/>
    <cellStyle name="Normal 13 6" xfId="1519" xr:uid="{00000000-0005-0000-0000-0000A2010000}"/>
    <cellStyle name="Normal 130 2" xfId="168" xr:uid="{00000000-0005-0000-0000-0000A3010000}"/>
    <cellStyle name="Normal 130 2 2" xfId="169" xr:uid="{00000000-0005-0000-0000-0000A4010000}"/>
    <cellStyle name="Normal 130 3" xfId="170" xr:uid="{00000000-0005-0000-0000-0000A5010000}"/>
    <cellStyle name="Normal 131 2" xfId="171" xr:uid="{00000000-0005-0000-0000-0000A6010000}"/>
    <cellStyle name="Normal 131 2 2" xfId="172" xr:uid="{00000000-0005-0000-0000-0000A7010000}"/>
    <cellStyle name="Normal 131 3" xfId="173" xr:uid="{00000000-0005-0000-0000-0000A8010000}"/>
    <cellStyle name="Normal 132 2" xfId="174" xr:uid="{00000000-0005-0000-0000-0000A9010000}"/>
    <cellStyle name="Normal 132 2 2" xfId="175" xr:uid="{00000000-0005-0000-0000-0000AA010000}"/>
    <cellStyle name="Normal 132 3" xfId="176" xr:uid="{00000000-0005-0000-0000-0000AB010000}"/>
    <cellStyle name="Normal 133 2" xfId="177" xr:uid="{00000000-0005-0000-0000-0000AC010000}"/>
    <cellStyle name="Normal 133 2 2" xfId="178" xr:uid="{00000000-0005-0000-0000-0000AD010000}"/>
    <cellStyle name="Normal 133 3" xfId="179" xr:uid="{00000000-0005-0000-0000-0000AE010000}"/>
    <cellStyle name="Normal 134 2" xfId="180" xr:uid="{00000000-0005-0000-0000-0000AF010000}"/>
    <cellStyle name="Normal 134 2 2" xfId="181" xr:uid="{00000000-0005-0000-0000-0000B0010000}"/>
    <cellStyle name="Normal 134 3" xfId="182" xr:uid="{00000000-0005-0000-0000-0000B1010000}"/>
    <cellStyle name="Normal 135 2" xfId="183" xr:uid="{00000000-0005-0000-0000-0000B2010000}"/>
    <cellStyle name="Normal 135 2 2" xfId="184" xr:uid="{00000000-0005-0000-0000-0000B3010000}"/>
    <cellStyle name="Normal 135 3" xfId="185" xr:uid="{00000000-0005-0000-0000-0000B4010000}"/>
    <cellStyle name="Normal 136 2" xfId="186" xr:uid="{00000000-0005-0000-0000-0000B5010000}"/>
    <cellStyle name="Normal 136 2 2" xfId="187" xr:uid="{00000000-0005-0000-0000-0000B6010000}"/>
    <cellStyle name="Normal 136 3" xfId="188" xr:uid="{00000000-0005-0000-0000-0000B7010000}"/>
    <cellStyle name="Normal 137 2" xfId="189" xr:uid="{00000000-0005-0000-0000-0000B8010000}"/>
    <cellStyle name="Normal 137 2 2" xfId="190" xr:uid="{00000000-0005-0000-0000-0000B9010000}"/>
    <cellStyle name="Normal 137 3" xfId="191" xr:uid="{00000000-0005-0000-0000-0000BA010000}"/>
    <cellStyle name="Normal 138 2" xfId="192" xr:uid="{00000000-0005-0000-0000-0000BB010000}"/>
    <cellStyle name="Normal 138 2 2" xfId="193" xr:uid="{00000000-0005-0000-0000-0000BC010000}"/>
    <cellStyle name="Normal 138 3" xfId="194" xr:uid="{00000000-0005-0000-0000-0000BD010000}"/>
    <cellStyle name="Normal 139 2" xfId="195" xr:uid="{00000000-0005-0000-0000-0000BE010000}"/>
    <cellStyle name="Normal 139 2 2" xfId="196" xr:uid="{00000000-0005-0000-0000-0000BF010000}"/>
    <cellStyle name="Normal 139 3" xfId="197" xr:uid="{00000000-0005-0000-0000-0000C0010000}"/>
    <cellStyle name="Normal 14" xfId="48" xr:uid="{00000000-0005-0000-0000-0000C1010000}"/>
    <cellStyle name="Normal 14 2" xfId="198" xr:uid="{00000000-0005-0000-0000-0000C2010000}"/>
    <cellStyle name="Normal 14 2 2" xfId="199" xr:uid="{00000000-0005-0000-0000-0000C3010000}"/>
    <cellStyle name="Normal 14 3" xfId="200" xr:uid="{00000000-0005-0000-0000-0000C4010000}"/>
    <cellStyle name="Normal 14 4" xfId="201" xr:uid="{00000000-0005-0000-0000-0000C5010000}"/>
    <cellStyle name="Normal 14 4 2" xfId="1520" xr:uid="{00000000-0005-0000-0000-0000C6010000}"/>
    <cellStyle name="Normal 14 5" xfId="1521" xr:uid="{00000000-0005-0000-0000-0000C7010000}"/>
    <cellStyle name="Normal 14 6" xfId="1522" xr:uid="{00000000-0005-0000-0000-0000C8010000}"/>
    <cellStyle name="Normal 140 2" xfId="202" xr:uid="{00000000-0005-0000-0000-0000C9010000}"/>
    <cellStyle name="Normal 140 2 2" xfId="203" xr:uid="{00000000-0005-0000-0000-0000CA010000}"/>
    <cellStyle name="Normal 140 3" xfId="204" xr:uid="{00000000-0005-0000-0000-0000CB010000}"/>
    <cellStyle name="Normal 141 2" xfId="205" xr:uid="{00000000-0005-0000-0000-0000CC010000}"/>
    <cellStyle name="Normal 141 2 2" xfId="206" xr:uid="{00000000-0005-0000-0000-0000CD010000}"/>
    <cellStyle name="Normal 141 3" xfId="207" xr:uid="{00000000-0005-0000-0000-0000CE010000}"/>
    <cellStyle name="Normal 142 2" xfId="208" xr:uid="{00000000-0005-0000-0000-0000CF010000}"/>
    <cellStyle name="Normal 142 2 2" xfId="209" xr:uid="{00000000-0005-0000-0000-0000D0010000}"/>
    <cellStyle name="Normal 142 3" xfId="210" xr:uid="{00000000-0005-0000-0000-0000D1010000}"/>
    <cellStyle name="Normal 143 2" xfId="211" xr:uid="{00000000-0005-0000-0000-0000D2010000}"/>
    <cellStyle name="Normal 143 2 2" xfId="212" xr:uid="{00000000-0005-0000-0000-0000D3010000}"/>
    <cellStyle name="Normal 143 3" xfId="213" xr:uid="{00000000-0005-0000-0000-0000D4010000}"/>
    <cellStyle name="Normal 144 2" xfId="214" xr:uid="{00000000-0005-0000-0000-0000D5010000}"/>
    <cellStyle name="Normal 144 2 2" xfId="215" xr:uid="{00000000-0005-0000-0000-0000D6010000}"/>
    <cellStyle name="Normal 144 3" xfId="216" xr:uid="{00000000-0005-0000-0000-0000D7010000}"/>
    <cellStyle name="Normal 145 2" xfId="217" xr:uid="{00000000-0005-0000-0000-0000D8010000}"/>
    <cellStyle name="Normal 145 2 2" xfId="218" xr:uid="{00000000-0005-0000-0000-0000D9010000}"/>
    <cellStyle name="Normal 145 3" xfId="219" xr:uid="{00000000-0005-0000-0000-0000DA010000}"/>
    <cellStyle name="Normal 146 2" xfId="220" xr:uid="{00000000-0005-0000-0000-0000DB010000}"/>
    <cellStyle name="Normal 146 2 2" xfId="221" xr:uid="{00000000-0005-0000-0000-0000DC010000}"/>
    <cellStyle name="Normal 146 3" xfId="222" xr:uid="{00000000-0005-0000-0000-0000DD010000}"/>
    <cellStyle name="Normal 147 2" xfId="223" xr:uid="{00000000-0005-0000-0000-0000DE010000}"/>
    <cellStyle name="Normal 147 2 2" xfId="224" xr:uid="{00000000-0005-0000-0000-0000DF010000}"/>
    <cellStyle name="Normal 147 3" xfId="225" xr:uid="{00000000-0005-0000-0000-0000E0010000}"/>
    <cellStyle name="Normal 148 2" xfId="226" xr:uid="{00000000-0005-0000-0000-0000E1010000}"/>
    <cellStyle name="Normal 148 2 2" xfId="227" xr:uid="{00000000-0005-0000-0000-0000E2010000}"/>
    <cellStyle name="Normal 148 3" xfId="228" xr:uid="{00000000-0005-0000-0000-0000E3010000}"/>
    <cellStyle name="Normal 149 2" xfId="229" xr:uid="{00000000-0005-0000-0000-0000E4010000}"/>
    <cellStyle name="Normal 149 2 2" xfId="230" xr:uid="{00000000-0005-0000-0000-0000E5010000}"/>
    <cellStyle name="Normal 149 3" xfId="231" xr:uid="{00000000-0005-0000-0000-0000E6010000}"/>
    <cellStyle name="Normal 15" xfId="1274" xr:uid="{00000000-0005-0000-0000-0000E7010000}"/>
    <cellStyle name="Normal 15 2" xfId="232" xr:uid="{00000000-0005-0000-0000-0000E8010000}"/>
    <cellStyle name="Normal 15 2 2" xfId="233" xr:uid="{00000000-0005-0000-0000-0000E9010000}"/>
    <cellStyle name="Normal 15 3" xfId="234" xr:uid="{00000000-0005-0000-0000-0000EA010000}"/>
    <cellStyle name="Normal 15 4" xfId="235" xr:uid="{00000000-0005-0000-0000-0000EB010000}"/>
    <cellStyle name="Normal 15 4 2" xfId="1523" xr:uid="{00000000-0005-0000-0000-0000EC010000}"/>
    <cellStyle name="Normal 15 5" xfId="1524" xr:uid="{00000000-0005-0000-0000-0000ED010000}"/>
    <cellStyle name="Normal 15 6" xfId="1525" xr:uid="{00000000-0005-0000-0000-0000EE010000}"/>
    <cellStyle name="Normal 150 2" xfId="236" xr:uid="{00000000-0005-0000-0000-0000EF010000}"/>
    <cellStyle name="Normal 150 2 2" xfId="237" xr:uid="{00000000-0005-0000-0000-0000F0010000}"/>
    <cellStyle name="Normal 150 3" xfId="238" xr:uid="{00000000-0005-0000-0000-0000F1010000}"/>
    <cellStyle name="Normal 151 2" xfId="239" xr:uid="{00000000-0005-0000-0000-0000F2010000}"/>
    <cellStyle name="Normal 151 2 2" xfId="240" xr:uid="{00000000-0005-0000-0000-0000F3010000}"/>
    <cellStyle name="Normal 151 3" xfId="241" xr:uid="{00000000-0005-0000-0000-0000F4010000}"/>
    <cellStyle name="Normal 152 2" xfId="242" xr:uid="{00000000-0005-0000-0000-0000F5010000}"/>
    <cellStyle name="Normal 152 2 2" xfId="243" xr:uid="{00000000-0005-0000-0000-0000F6010000}"/>
    <cellStyle name="Normal 152 3" xfId="244" xr:uid="{00000000-0005-0000-0000-0000F7010000}"/>
    <cellStyle name="Normal 153 2" xfId="245" xr:uid="{00000000-0005-0000-0000-0000F8010000}"/>
    <cellStyle name="Normal 153 2 2" xfId="246" xr:uid="{00000000-0005-0000-0000-0000F9010000}"/>
    <cellStyle name="Normal 153 3" xfId="247" xr:uid="{00000000-0005-0000-0000-0000FA010000}"/>
    <cellStyle name="Normal 154 2" xfId="248" xr:uid="{00000000-0005-0000-0000-0000FB010000}"/>
    <cellStyle name="Normal 154 2 2" xfId="249" xr:uid="{00000000-0005-0000-0000-0000FC010000}"/>
    <cellStyle name="Normal 154 3" xfId="250" xr:uid="{00000000-0005-0000-0000-0000FD010000}"/>
    <cellStyle name="Normal 155 2" xfId="251" xr:uid="{00000000-0005-0000-0000-0000FE010000}"/>
    <cellStyle name="Normal 155 2 2" xfId="252" xr:uid="{00000000-0005-0000-0000-0000FF010000}"/>
    <cellStyle name="Normal 155 3" xfId="253" xr:uid="{00000000-0005-0000-0000-000000020000}"/>
    <cellStyle name="Normal 156 2" xfId="254" xr:uid="{00000000-0005-0000-0000-000001020000}"/>
    <cellStyle name="Normal 156 2 2" xfId="255" xr:uid="{00000000-0005-0000-0000-000002020000}"/>
    <cellStyle name="Normal 156 3" xfId="256" xr:uid="{00000000-0005-0000-0000-000003020000}"/>
    <cellStyle name="Normal 157 2" xfId="257" xr:uid="{00000000-0005-0000-0000-000004020000}"/>
    <cellStyle name="Normal 157 2 2" xfId="258" xr:uid="{00000000-0005-0000-0000-000005020000}"/>
    <cellStyle name="Normal 157 3" xfId="259" xr:uid="{00000000-0005-0000-0000-000006020000}"/>
    <cellStyle name="Normal 158 2" xfId="260" xr:uid="{00000000-0005-0000-0000-000007020000}"/>
    <cellStyle name="Normal 158 2 2" xfId="261" xr:uid="{00000000-0005-0000-0000-000008020000}"/>
    <cellStyle name="Normal 158 3" xfId="262" xr:uid="{00000000-0005-0000-0000-000009020000}"/>
    <cellStyle name="Normal 159 2" xfId="263" xr:uid="{00000000-0005-0000-0000-00000A020000}"/>
    <cellStyle name="Normal 159 2 2" xfId="264" xr:uid="{00000000-0005-0000-0000-00000B020000}"/>
    <cellStyle name="Normal 159 3" xfId="265" xr:uid="{00000000-0005-0000-0000-00000C020000}"/>
    <cellStyle name="Normal 16" xfId="41" xr:uid="{00000000-0005-0000-0000-00000D020000}"/>
    <cellStyle name="Normal 16 2" xfId="266" xr:uid="{00000000-0005-0000-0000-00000E020000}"/>
    <cellStyle name="Normal 16 2 2" xfId="267" xr:uid="{00000000-0005-0000-0000-00000F020000}"/>
    <cellStyle name="Normal 16 3" xfId="268" xr:uid="{00000000-0005-0000-0000-000010020000}"/>
    <cellStyle name="Normal 16 4" xfId="269" xr:uid="{00000000-0005-0000-0000-000011020000}"/>
    <cellStyle name="Normal 16 4 2" xfId="1526" xr:uid="{00000000-0005-0000-0000-000012020000}"/>
    <cellStyle name="Normal 16 5" xfId="1527" xr:uid="{00000000-0005-0000-0000-000013020000}"/>
    <cellStyle name="Normal 16 6" xfId="1528" xr:uid="{00000000-0005-0000-0000-000014020000}"/>
    <cellStyle name="Normal 160 2" xfId="270" xr:uid="{00000000-0005-0000-0000-000015020000}"/>
    <cellStyle name="Normal 160 2 2" xfId="271" xr:uid="{00000000-0005-0000-0000-000016020000}"/>
    <cellStyle name="Normal 160 3" xfId="272" xr:uid="{00000000-0005-0000-0000-000017020000}"/>
    <cellStyle name="Normal 161 2" xfId="273" xr:uid="{00000000-0005-0000-0000-000018020000}"/>
    <cellStyle name="Normal 161 2 2" xfId="274" xr:uid="{00000000-0005-0000-0000-000019020000}"/>
    <cellStyle name="Normal 161 3" xfId="275" xr:uid="{00000000-0005-0000-0000-00001A020000}"/>
    <cellStyle name="Normal 162 2" xfId="276" xr:uid="{00000000-0005-0000-0000-00001B020000}"/>
    <cellStyle name="Normal 162 2 2" xfId="277" xr:uid="{00000000-0005-0000-0000-00001C020000}"/>
    <cellStyle name="Normal 162 3" xfId="278" xr:uid="{00000000-0005-0000-0000-00001D020000}"/>
    <cellStyle name="Normal 163 2" xfId="279" xr:uid="{00000000-0005-0000-0000-00001E020000}"/>
    <cellStyle name="Normal 163 2 2" xfId="280" xr:uid="{00000000-0005-0000-0000-00001F020000}"/>
    <cellStyle name="Normal 163 3" xfId="281" xr:uid="{00000000-0005-0000-0000-000020020000}"/>
    <cellStyle name="Normal 164 2" xfId="282" xr:uid="{00000000-0005-0000-0000-000021020000}"/>
    <cellStyle name="Normal 164 2 2" xfId="283" xr:uid="{00000000-0005-0000-0000-000022020000}"/>
    <cellStyle name="Normal 164 3" xfId="284" xr:uid="{00000000-0005-0000-0000-000023020000}"/>
    <cellStyle name="Normal 165 2" xfId="285" xr:uid="{00000000-0005-0000-0000-000024020000}"/>
    <cellStyle name="Normal 165 2 2" xfId="286" xr:uid="{00000000-0005-0000-0000-000025020000}"/>
    <cellStyle name="Normal 165 3" xfId="287" xr:uid="{00000000-0005-0000-0000-000026020000}"/>
    <cellStyle name="Normal 166 2" xfId="288" xr:uid="{00000000-0005-0000-0000-000027020000}"/>
    <cellStyle name="Normal 166 2 2" xfId="289" xr:uid="{00000000-0005-0000-0000-000028020000}"/>
    <cellStyle name="Normal 166 3" xfId="290" xr:uid="{00000000-0005-0000-0000-000029020000}"/>
    <cellStyle name="Normal 167 2" xfId="291" xr:uid="{00000000-0005-0000-0000-00002A020000}"/>
    <cellStyle name="Normal 167 2 2" xfId="292" xr:uid="{00000000-0005-0000-0000-00002B020000}"/>
    <cellStyle name="Normal 167 3" xfId="293" xr:uid="{00000000-0005-0000-0000-00002C020000}"/>
    <cellStyle name="Normal 168 2" xfId="294" xr:uid="{00000000-0005-0000-0000-00002D020000}"/>
    <cellStyle name="Normal 168 2 2" xfId="295" xr:uid="{00000000-0005-0000-0000-00002E020000}"/>
    <cellStyle name="Normal 168 3" xfId="296" xr:uid="{00000000-0005-0000-0000-00002F020000}"/>
    <cellStyle name="Normal 169 2" xfId="297" xr:uid="{00000000-0005-0000-0000-000030020000}"/>
    <cellStyle name="Normal 169 2 2" xfId="298" xr:uid="{00000000-0005-0000-0000-000031020000}"/>
    <cellStyle name="Normal 169 3" xfId="299" xr:uid="{00000000-0005-0000-0000-000032020000}"/>
    <cellStyle name="Normal 17" xfId="1374" xr:uid="{00000000-0005-0000-0000-000033020000}"/>
    <cellStyle name="Normal 17 2" xfId="300" xr:uid="{00000000-0005-0000-0000-000034020000}"/>
    <cellStyle name="Normal 17 2 2" xfId="301" xr:uid="{00000000-0005-0000-0000-000035020000}"/>
    <cellStyle name="Normal 17 3" xfId="302" xr:uid="{00000000-0005-0000-0000-000036020000}"/>
    <cellStyle name="Normal 17 4" xfId="303" xr:uid="{00000000-0005-0000-0000-000037020000}"/>
    <cellStyle name="Normal 17 4 2" xfId="1529" xr:uid="{00000000-0005-0000-0000-000038020000}"/>
    <cellStyle name="Normal 17 5" xfId="1530" xr:uid="{00000000-0005-0000-0000-000039020000}"/>
    <cellStyle name="Normal 17 6" xfId="1531" xr:uid="{00000000-0005-0000-0000-00003A020000}"/>
    <cellStyle name="Normal 170 2" xfId="304" xr:uid="{00000000-0005-0000-0000-00003B020000}"/>
    <cellStyle name="Normal 170 2 2" xfId="305" xr:uid="{00000000-0005-0000-0000-00003C020000}"/>
    <cellStyle name="Normal 170 3" xfId="306" xr:uid="{00000000-0005-0000-0000-00003D020000}"/>
    <cellStyle name="Normal 171 2" xfId="307" xr:uid="{00000000-0005-0000-0000-00003E020000}"/>
    <cellStyle name="Normal 171 2 2" xfId="308" xr:uid="{00000000-0005-0000-0000-00003F020000}"/>
    <cellStyle name="Normal 171 3" xfId="309" xr:uid="{00000000-0005-0000-0000-000040020000}"/>
    <cellStyle name="Normal 172 2" xfId="310" xr:uid="{00000000-0005-0000-0000-000041020000}"/>
    <cellStyle name="Normal 172 2 2" xfId="311" xr:uid="{00000000-0005-0000-0000-000042020000}"/>
    <cellStyle name="Normal 172 3" xfId="312" xr:uid="{00000000-0005-0000-0000-000043020000}"/>
    <cellStyle name="Normal 173 2" xfId="313" xr:uid="{00000000-0005-0000-0000-000044020000}"/>
    <cellStyle name="Normal 173 2 2" xfId="314" xr:uid="{00000000-0005-0000-0000-000045020000}"/>
    <cellStyle name="Normal 173 3" xfId="315" xr:uid="{00000000-0005-0000-0000-000046020000}"/>
    <cellStyle name="Normal 174 2" xfId="316" xr:uid="{00000000-0005-0000-0000-000047020000}"/>
    <cellStyle name="Normal 174 2 2" xfId="317" xr:uid="{00000000-0005-0000-0000-000048020000}"/>
    <cellStyle name="Normal 174 3" xfId="318" xr:uid="{00000000-0005-0000-0000-000049020000}"/>
    <cellStyle name="Normal 175 2" xfId="319" xr:uid="{00000000-0005-0000-0000-00004A020000}"/>
    <cellStyle name="Normal 175 2 2" xfId="320" xr:uid="{00000000-0005-0000-0000-00004B020000}"/>
    <cellStyle name="Normal 175 3" xfId="321" xr:uid="{00000000-0005-0000-0000-00004C020000}"/>
    <cellStyle name="Normal 176 2" xfId="322" xr:uid="{00000000-0005-0000-0000-00004D020000}"/>
    <cellStyle name="Normal 176 2 2" xfId="323" xr:uid="{00000000-0005-0000-0000-00004E020000}"/>
    <cellStyle name="Normal 176 3" xfId="324" xr:uid="{00000000-0005-0000-0000-00004F020000}"/>
    <cellStyle name="Normal 177 2" xfId="325" xr:uid="{00000000-0005-0000-0000-000050020000}"/>
    <cellStyle name="Normal 177 2 2" xfId="326" xr:uid="{00000000-0005-0000-0000-000051020000}"/>
    <cellStyle name="Normal 177 3" xfId="327" xr:uid="{00000000-0005-0000-0000-000052020000}"/>
    <cellStyle name="Normal 178 2" xfId="328" xr:uid="{00000000-0005-0000-0000-000053020000}"/>
    <cellStyle name="Normal 178 2 2" xfId="329" xr:uid="{00000000-0005-0000-0000-000054020000}"/>
    <cellStyle name="Normal 178 3" xfId="330" xr:uid="{00000000-0005-0000-0000-000055020000}"/>
    <cellStyle name="Normal 179 2" xfId="331" xr:uid="{00000000-0005-0000-0000-000056020000}"/>
    <cellStyle name="Normal 179 2 2" xfId="332" xr:uid="{00000000-0005-0000-0000-000057020000}"/>
    <cellStyle name="Normal 179 3" xfId="333" xr:uid="{00000000-0005-0000-0000-000058020000}"/>
    <cellStyle name="Normal 18" xfId="1376" xr:uid="{00000000-0005-0000-0000-000059020000}"/>
    <cellStyle name="Normal 18 2" xfId="334" xr:uid="{00000000-0005-0000-0000-00005A020000}"/>
    <cellStyle name="Normal 18 2 2" xfId="335" xr:uid="{00000000-0005-0000-0000-00005B020000}"/>
    <cellStyle name="Normal 18 3" xfId="336" xr:uid="{00000000-0005-0000-0000-00005C020000}"/>
    <cellStyle name="Normal 18 4" xfId="337" xr:uid="{00000000-0005-0000-0000-00005D020000}"/>
    <cellStyle name="Normal 18 4 2" xfId="1532" xr:uid="{00000000-0005-0000-0000-00005E020000}"/>
    <cellStyle name="Normal 18 5" xfId="1533" xr:uid="{00000000-0005-0000-0000-00005F020000}"/>
    <cellStyle name="Normal 18 6" xfId="1534" xr:uid="{00000000-0005-0000-0000-000060020000}"/>
    <cellStyle name="Normal 180 2" xfId="338" xr:uid="{00000000-0005-0000-0000-000061020000}"/>
    <cellStyle name="Normal 180 2 2" xfId="339" xr:uid="{00000000-0005-0000-0000-000062020000}"/>
    <cellStyle name="Normal 180 3" xfId="340" xr:uid="{00000000-0005-0000-0000-000063020000}"/>
    <cellStyle name="Normal 181 2" xfId="341" xr:uid="{00000000-0005-0000-0000-000064020000}"/>
    <cellStyle name="Normal 181 2 2" xfId="342" xr:uid="{00000000-0005-0000-0000-000065020000}"/>
    <cellStyle name="Normal 181 3" xfId="343" xr:uid="{00000000-0005-0000-0000-000066020000}"/>
    <cellStyle name="Normal 182 2" xfId="344" xr:uid="{00000000-0005-0000-0000-000067020000}"/>
    <cellStyle name="Normal 182 2 2" xfId="345" xr:uid="{00000000-0005-0000-0000-000068020000}"/>
    <cellStyle name="Normal 182 3" xfId="346" xr:uid="{00000000-0005-0000-0000-000069020000}"/>
    <cellStyle name="Normal 183 2" xfId="347" xr:uid="{00000000-0005-0000-0000-00006A020000}"/>
    <cellStyle name="Normal 183 2 2" xfId="348" xr:uid="{00000000-0005-0000-0000-00006B020000}"/>
    <cellStyle name="Normal 183 3" xfId="349" xr:uid="{00000000-0005-0000-0000-00006C020000}"/>
    <cellStyle name="Normal 184 2" xfId="350" xr:uid="{00000000-0005-0000-0000-00006D020000}"/>
    <cellStyle name="Normal 184 2 2" xfId="351" xr:uid="{00000000-0005-0000-0000-00006E020000}"/>
    <cellStyle name="Normal 184 3" xfId="352" xr:uid="{00000000-0005-0000-0000-00006F020000}"/>
    <cellStyle name="Normal 185 2" xfId="353" xr:uid="{00000000-0005-0000-0000-000070020000}"/>
    <cellStyle name="Normal 185 2 2" xfId="354" xr:uid="{00000000-0005-0000-0000-000071020000}"/>
    <cellStyle name="Normal 185 3" xfId="355" xr:uid="{00000000-0005-0000-0000-000072020000}"/>
    <cellStyle name="Normal 186 2" xfId="356" xr:uid="{00000000-0005-0000-0000-000073020000}"/>
    <cellStyle name="Normal 186 2 2" xfId="357" xr:uid="{00000000-0005-0000-0000-000074020000}"/>
    <cellStyle name="Normal 186 3" xfId="358" xr:uid="{00000000-0005-0000-0000-000075020000}"/>
    <cellStyle name="Normal 187 2" xfId="359" xr:uid="{00000000-0005-0000-0000-000076020000}"/>
    <cellStyle name="Normal 187 2 2" xfId="360" xr:uid="{00000000-0005-0000-0000-000077020000}"/>
    <cellStyle name="Normal 187 3" xfId="361" xr:uid="{00000000-0005-0000-0000-000078020000}"/>
    <cellStyle name="Normal 188 2" xfId="362" xr:uid="{00000000-0005-0000-0000-000079020000}"/>
    <cellStyle name="Normal 188 2 2" xfId="363" xr:uid="{00000000-0005-0000-0000-00007A020000}"/>
    <cellStyle name="Normal 188 3" xfId="364" xr:uid="{00000000-0005-0000-0000-00007B020000}"/>
    <cellStyle name="Normal 189 2" xfId="365" xr:uid="{00000000-0005-0000-0000-00007C020000}"/>
    <cellStyle name="Normal 189 2 2" xfId="366" xr:uid="{00000000-0005-0000-0000-00007D020000}"/>
    <cellStyle name="Normal 189 3" xfId="367" xr:uid="{00000000-0005-0000-0000-00007E020000}"/>
    <cellStyle name="Normal 19" xfId="1378" xr:uid="{00000000-0005-0000-0000-00007F020000}"/>
    <cellStyle name="Normal 19 2" xfId="368" xr:uid="{00000000-0005-0000-0000-000080020000}"/>
    <cellStyle name="Normal 19 2 2" xfId="369" xr:uid="{00000000-0005-0000-0000-000081020000}"/>
    <cellStyle name="Normal 19 3" xfId="370" xr:uid="{00000000-0005-0000-0000-000082020000}"/>
    <cellStyle name="Normal 19 4" xfId="371" xr:uid="{00000000-0005-0000-0000-000083020000}"/>
    <cellStyle name="Normal 19 4 2" xfId="1535" xr:uid="{00000000-0005-0000-0000-000084020000}"/>
    <cellStyle name="Normal 19 5" xfId="1536" xr:uid="{00000000-0005-0000-0000-000085020000}"/>
    <cellStyle name="Normal 19 6" xfId="1537" xr:uid="{00000000-0005-0000-0000-000086020000}"/>
    <cellStyle name="Normal 190 2" xfId="372" xr:uid="{00000000-0005-0000-0000-000087020000}"/>
    <cellStyle name="Normal 190 2 2" xfId="373" xr:uid="{00000000-0005-0000-0000-000088020000}"/>
    <cellStyle name="Normal 190 3" xfId="374" xr:uid="{00000000-0005-0000-0000-000089020000}"/>
    <cellStyle name="Normal 191 2" xfId="375" xr:uid="{00000000-0005-0000-0000-00008A020000}"/>
    <cellStyle name="Normal 191 2 2" xfId="376" xr:uid="{00000000-0005-0000-0000-00008B020000}"/>
    <cellStyle name="Normal 191 3" xfId="377" xr:uid="{00000000-0005-0000-0000-00008C020000}"/>
    <cellStyle name="Normal 192 2" xfId="378" xr:uid="{00000000-0005-0000-0000-00008D020000}"/>
    <cellStyle name="Normal 192 2 2" xfId="379" xr:uid="{00000000-0005-0000-0000-00008E020000}"/>
    <cellStyle name="Normal 192 3" xfId="380" xr:uid="{00000000-0005-0000-0000-00008F020000}"/>
    <cellStyle name="Normal 193 2" xfId="381" xr:uid="{00000000-0005-0000-0000-000090020000}"/>
    <cellStyle name="Normal 193 2 2" xfId="382" xr:uid="{00000000-0005-0000-0000-000091020000}"/>
    <cellStyle name="Normal 193 3" xfId="383" xr:uid="{00000000-0005-0000-0000-000092020000}"/>
    <cellStyle name="Normal 194 2" xfId="384" xr:uid="{00000000-0005-0000-0000-000093020000}"/>
    <cellStyle name="Normal 194 2 2" xfId="385" xr:uid="{00000000-0005-0000-0000-000094020000}"/>
    <cellStyle name="Normal 194 3" xfId="386" xr:uid="{00000000-0005-0000-0000-000095020000}"/>
    <cellStyle name="Normal 195 2" xfId="387" xr:uid="{00000000-0005-0000-0000-000096020000}"/>
    <cellStyle name="Normal 195 2 2" xfId="388" xr:uid="{00000000-0005-0000-0000-000097020000}"/>
    <cellStyle name="Normal 195 3" xfId="389" xr:uid="{00000000-0005-0000-0000-000098020000}"/>
    <cellStyle name="Normal 196 2" xfId="390" xr:uid="{00000000-0005-0000-0000-000099020000}"/>
    <cellStyle name="Normal 196 2 2" xfId="391" xr:uid="{00000000-0005-0000-0000-00009A020000}"/>
    <cellStyle name="Normal 196 3" xfId="392" xr:uid="{00000000-0005-0000-0000-00009B020000}"/>
    <cellStyle name="Normal 197 2" xfId="393" xr:uid="{00000000-0005-0000-0000-00009C020000}"/>
    <cellStyle name="Normal 197 2 2" xfId="394" xr:uid="{00000000-0005-0000-0000-00009D020000}"/>
    <cellStyle name="Normal 197 3" xfId="395" xr:uid="{00000000-0005-0000-0000-00009E020000}"/>
    <cellStyle name="Normal 198 2" xfId="396" xr:uid="{00000000-0005-0000-0000-00009F020000}"/>
    <cellStyle name="Normal 198 2 2" xfId="397" xr:uid="{00000000-0005-0000-0000-0000A0020000}"/>
    <cellStyle name="Normal 198 3" xfId="398" xr:uid="{00000000-0005-0000-0000-0000A1020000}"/>
    <cellStyle name="Normal 199 2" xfId="399" xr:uid="{00000000-0005-0000-0000-0000A2020000}"/>
    <cellStyle name="Normal 199 2 2" xfId="400" xr:uid="{00000000-0005-0000-0000-0000A3020000}"/>
    <cellStyle name="Normal 199 3" xfId="401" xr:uid="{00000000-0005-0000-0000-0000A4020000}"/>
    <cellStyle name="Normal 2" xfId="17" xr:uid="{00000000-0005-0000-0000-0000A5020000}"/>
    <cellStyle name="Normal 2 10" xfId="18" xr:uid="{00000000-0005-0000-0000-0000A6020000}"/>
    <cellStyle name="Normal 2 11" xfId="19" xr:uid="{00000000-0005-0000-0000-0000A7020000}"/>
    <cellStyle name="Normal 2 12" xfId="20" xr:uid="{00000000-0005-0000-0000-0000A8020000}"/>
    <cellStyle name="Normal 2 13" xfId="1261" xr:uid="{00000000-0005-0000-0000-0000A9020000}"/>
    <cellStyle name="Normal 2 14" xfId="2359" xr:uid="{631FF436-018E-4FED-B3DF-F4FF71895CFB}"/>
    <cellStyle name="Normal 2 2" xfId="21" xr:uid="{00000000-0005-0000-0000-0000AA020000}"/>
    <cellStyle name="Normal 2 2 2" xfId="402" xr:uid="{00000000-0005-0000-0000-0000AB020000}"/>
    <cellStyle name="Normal 2 3" xfId="22" xr:uid="{00000000-0005-0000-0000-0000AC020000}"/>
    <cellStyle name="Normal 2 3 2" xfId="403" xr:uid="{00000000-0005-0000-0000-0000AD020000}"/>
    <cellStyle name="Normal 2 4" xfId="23" xr:uid="{00000000-0005-0000-0000-0000AE020000}"/>
    <cellStyle name="Normal 2 4 2" xfId="404" xr:uid="{00000000-0005-0000-0000-0000AF020000}"/>
    <cellStyle name="Normal 2 5" xfId="24" xr:uid="{00000000-0005-0000-0000-0000B0020000}"/>
    <cellStyle name="Normal 2 5 2" xfId="1538" xr:uid="{00000000-0005-0000-0000-0000B1020000}"/>
    <cellStyle name="Normal 2 5 3" xfId="1539" xr:uid="{00000000-0005-0000-0000-0000B2020000}"/>
    <cellStyle name="Normal 2 5 4" xfId="1540" xr:uid="{00000000-0005-0000-0000-0000B3020000}"/>
    <cellStyle name="Normal 2 6" xfId="25" xr:uid="{00000000-0005-0000-0000-0000B4020000}"/>
    <cellStyle name="Normal 2 7" xfId="26" xr:uid="{00000000-0005-0000-0000-0000B5020000}"/>
    <cellStyle name="Normal 2 8" xfId="27" xr:uid="{00000000-0005-0000-0000-0000B6020000}"/>
    <cellStyle name="Normal 2 9" xfId="28" xr:uid="{00000000-0005-0000-0000-0000B7020000}"/>
    <cellStyle name="Normal 20" xfId="2361" xr:uid="{85B667AB-8C49-45C6-9E97-75822E79D8FD}"/>
    <cellStyle name="Normal 20 2" xfId="405" xr:uid="{00000000-0005-0000-0000-0000B8020000}"/>
    <cellStyle name="Normal 20 2 2" xfId="406" xr:uid="{00000000-0005-0000-0000-0000B9020000}"/>
    <cellStyle name="Normal 20 3" xfId="407" xr:uid="{00000000-0005-0000-0000-0000BA020000}"/>
    <cellStyle name="Normal 20 4" xfId="408" xr:uid="{00000000-0005-0000-0000-0000BB020000}"/>
    <cellStyle name="Normal 20 4 2" xfId="1541" xr:uid="{00000000-0005-0000-0000-0000BC020000}"/>
    <cellStyle name="Normal 20 5" xfId="1542" xr:uid="{00000000-0005-0000-0000-0000BD020000}"/>
    <cellStyle name="Normal 20 6" xfId="1543" xr:uid="{00000000-0005-0000-0000-0000BE020000}"/>
    <cellStyle name="Normal 200 2" xfId="409" xr:uid="{00000000-0005-0000-0000-0000BF020000}"/>
    <cellStyle name="Normal 200 2 2" xfId="410" xr:uid="{00000000-0005-0000-0000-0000C0020000}"/>
    <cellStyle name="Normal 200 3" xfId="411" xr:uid="{00000000-0005-0000-0000-0000C1020000}"/>
    <cellStyle name="Normal 201 2" xfId="412" xr:uid="{00000000-0005-0000-0000-0000C2020000}"/>
    <cellStyle name="Normal 201 2 2" xfId="413" xr:uid="{00000000-0005-0000-0000-0000C3020000}"/>
    <cellStyle name="Normal 201 3" xfId="414" xr:uid="{00000000-0005-0000-0000-0000C4020000}"/>
    <cellStyle name="Normal 202 2" xfId="415" xr:uid="{00000000-0005-0000-0000-0000C5020000}"/>
    <cellStyle name="Normal 202 2 2" xfId="416" xr:uid="{00000000-0005-0000-0000-0000C6020000}"/>
    <cellStyle name="Normal 202 3" xfId="417" xr:uid="{00000000-0005-0000-0000-0000C7020000}"/>
    <cellStyle name="Normal 203 2" xfId="418" xr:uid="{00000000-0005-0000-0000-0000C8020000}"/>
    <cellStyle name="Normal 203 2 2" xfId="419" xr:uid="{00000000-0005-0000-0000-0000C9020000}"/>
    <cellStyle name="Normal 203 3" xfId="420" xr:uid="{00000000-0005-0000-0000-0000CA020000}"/>
    <cellStyle name="Normal 204 2" xfId="421" xr:uid="{00000000-0005-0000-0000-0000CB020000}"/>
    <cellStyle name="Normal 204 2 2" xfId="422" xr:uid="{00000000-0005-0000-0000-0000CC020000}"/>
    <cellStyle name="Normal 204 3" xfId="423" xr:uid="{00000000-0005-0000-0000-0000CD020000}"/>
    <cellStyle name="Normal 205 2" xfId="424" xr:uid="{00000000-0005-0000-0000-0000CE020000}"/>
    <cellStyle name="Normal 205 2 2" xfId="425" xr:uid="{00000000-0005-0000-0000-0000CF020000}"/>
    <cellStyle name="Normal 205 3" xfId="426" xr:uid="{00000000-0005-0000-0000-0000D0020000}"/>
    <cellStyle name="Normal 206 2" xfId="427" xr:uid="{00000000-0005-0000-0000-0000D1020000}"/>
    <cellStyle name="Normal 206 2 2" xfId="428" xr:uid="{00000000-0005-0000-0000-0000D2020000}"/>
    <cellStyle name="Normal 206 3" xfId="429" xr:uid="{00000000-0005-0000-0000-0000D3020000}"/>
    <cellStyle name="Normal 207 2" xfId="430" xr:uid="{00000000-0005-0000-0000-0000D4020000}"/>
    <cellStyle name="Normal 207 2 2" xfId="431" xr:uid="{00000000-0005-0000-0000-0000D5020000}"/>
    <cellStyle name="Normal 207 3" xfId="432" xr:uid="{00000000-0005-0000-0000-0000D6020000}"/>
    <cellStyle name="Normal 208 2" xfId="433" xr:uid="{00000000-0005-0000-0000-0000D7020000}"/>
    <cellStyle name="Normal 208 2 2" xfId="434" xr:uid="{00000000-0005-0000-0000-0000D8020000}"/>
    <cellStyle name="Normal 208 3" xfId="435" xr:uid="{00000000-0005-0000-0000-0000D9020000}"/>
    <cellStyle name="Normal 209 2" xfId="436" xr:uid="{00000000-0005-0000-0000-0000DA020000}"/>
    <cellStyle name="Normal 209 2 2" xfId="437" xr:uid="{00000000-0005-0000-0000-0000DB020000}"/>
    <cellStyle name="Normal 209 3" xfId="438" xr:uid="{00000000-0005-0000-0000-0000DC020000}"/>
    <cellStyle name="Normal 21" xfId="42" xr:uid="{00000000-0005-0000-0000-0000DD020000}"/>
    <cellStyle name="Normal 21 2" xfId="439" xr:uid="{00000000-0005-0000-0000-0000DE020000}"/>
    <cellStyle name="Normal 21 2 2" xfId="440" xr:uid="{00000000-0005-0000-0000-0000DF020000}"/>
    <cellStyle name="Normal 21 3" xfId="441" xr:uid="{00000000-0005-0000-0000-0000E0020000}"/>
    <cellStyle name="Normal 21 4" xfId="442" xr:uid="{00000000-0005-0000-0000-0000E1020000}"/>
    <cellStyle name="Normal 21 4 2" xfId="1544" xr:uid="{00000000-0005-0000-0000-0000E2020000}"/>
    <cellStyle name="Normal 21 5" xfId="1545" xr:uid="{00000000-0005-0000-0000-0000E3020000}"/>
    <cellStyle name="Normal 21 6" xfId="1546" xr:uid="{00000000-0005-0000-0000-0000E4020000}"/>
    <cellStyle name="Normal 210 2" xfId="443" xr:uid="{00000000-0005-0000-0000-0000E5020000}"/>
    <cellStyle name="Normal 210 2 2" xfId="444" xr:uid="{00000000-0005-0000-0000-0000E6020000}"/>
    <cellStyle name="Normal 210 3" xfId="445" xr:uid="{00000000-0005-0000-0000-0000E7020000}"/>
    <cellStyle name="Normal 211 2" xfId="446" xr:uid="{00000000-0005-0000-0000-0000E8020000}"/>
    <cellStyle name="Normal 211 2 2" xfId="447" xr:uid="{00000000-0005-0000-0000-0000E9020000}"/>
    <cellStyle name="Normal 211 3" xfId="448" xr:uid="{00000000-0005-0000-0000-0000EA020000}"/>
    <cellStyle name="Normal 212 2" xfId="449" xr:uid="{00000000-0005-0000-0000-0000EB020000}"/>
    <cellStyle name="Normal 212 2 2" xfId="450" xr:uid="{00000000-0005-0000-0000-0000EC020000}"/>
    <cellStyle name="Normal 212 3" xfId="451" xr:uid="{00000000-0005-0000-0000-0000ED020000}"/>
    <cellStyle name="Normal 213 2" xfId="452" xr:uid="{00000000-0005-0000-0000-0000EE020000}"/>
    <cellStyle name="Normal 213 2 2" xfId="453" xr:uid="{00000000-0005-0000-0000-0000EF020000}"/>
    <cellStyle name="Normal 213 3" xfId="454" xr:uid="{00000000-0005-0000-0000-0000F0020000}"/>
    <cellStyle name="Normal 214 2" xfId="455" xr:uid="{00000000-0005-0000-0000-0000F1020000}"/>
    <cellStyle name="Normal 214 2 2" xfId="456" xr:uid="{00000000-0005-0000-0000-0000F2020000}"/>
    <cellStyle name="Normal 214 3" xfId="457" xr:uid="{00000000-0005-0000-0000-0000F3020000}"/>
    <cellStyle name="Normal 215 2" xfId="458" xr:uid="{00000000-0005-0000-0000-0000F4020000}"/>
    <cellStyle name="Normal 215 2 2" xfId="459" xr:uid="{00000000-0005-0000-0000-0000F5020000}"/>
    <cellStyle name="Normal 215 3" xfId="460" xr:uid="{00000000-0005-0000-0000-0000F6020000}"/>
    <cellStyle name="Normal 216 2" xfId="461" xr:uid="{00000000-0005-0000-0000-0000F7020000}"/>
    <cellStyle name="Normal 216 2 2" xfId="462" xr:uid="{00000000-0005-0000-0000-0000F8020000}"/>
    <cellStyle name="Normal 216 3" xfId="463" xr:uid="{00000000-0005-0000-0000-0000F9020000}"/>
    <cellStyle name="Normal 217 2" xfId="464" xr:uid="{00000000-0005-0000-0000-0000FA020000}"/>
    <cellStyle name="Normal 217 2 2" xfId="465" xr:uid="{00000000-0005-0000-0000-0000FB020000}"/>
    <cellStyle name="Normal 217 3" xfId="466" xr:uid="{00000000-0005-0000-0000-0000FC020000}"/>
    <cellStyle name="Normal 218 2" xfId="467" xr:uid="{00000000-0005-0000-0000-0000FD020000}"/>
    <cellStyle name="Normal 218 2 2" xfId="468" xr:uid="{00000000-0005-0000-0000-0000FE020000}"/>
    <cellStyle name="Normal 218 3" xfId="469" xr:uid="{00000000-0005-0000-0000-0000FF020000}"/>
    <cellStyle name="Normal 219 2" xfId="470" xr:uid="{00000000-0005-0000-0000-000000030000}"/>
    <cellStyle name="Normal 219 2 2" xfId="471" xr:uid="{00000000-0005-0000-0000-000001030000}"/>
    <cellStyle name="Normal 219 3" xfId="472" xr:uid="{00000000-0005-0000-0000-000002030000}"/>
    <cellStyle name="Normal 22 2" xfId="473" xr:uid="{00000000-0005-0000-0000-000003030000}"/>
    <cellStyle name="Normal 22 2 2" xfId="474" xr:uid="{00000000-0005-0000-0000-000004030000}"/>
    <cellStyle name="Normal 22 3" xfId="475" xr:uid="{00000000-0005-0000-0000-000005030000}"/>
    <cellStyle name="Normal 22 4" xfId="476" xr:uid="{00000000-0005-0000-0000-000006030000}"/>
    <cellStyle name="Normal 22 4 2" xfId="1547" xr:uid="{00000000-0005-0000-0000-000007030000}"/>
    <cellStyle name="Normal 22 5" xfId="1548" xr:uid="{00000000-0005-0000-0000-000008030000}"/>
    <cellStyle name="Normal 22 6" xfId="1549" xr:uid="{00000000-0005-0000-0000-000009030000}"/>
    <cellStyle name="Normal 220 2" xfId="477" xr:uid="{00000000-0005-0000-0000-00000A030000}"/>
    <cellStyle name="Normal 220 2 2" xfId="478" xr:uid="{00000000-0005-0000-0000-00000B030000}"/>
    <cellStyle name="Normal 220 3" xfId="479" xr:uid="{00000000-0005-0000-0000-00000C030000}"/>
    <cellStyle name="Normal 221 2" xfId="480" xr:uid="{00000000-0005-0000-0000-00000D030000}"/>
    <cellStyle name="Normal 221 2 2" xfId="481" xr:uid="{00000000-0005-0000-0000-00000E030000}"/>
    <cellStyle name="Normal 221 3" xfId="482" xr:uid="{00000000-0005-0000-0000-00000F030000}"/>
    <cellStyle name="Normal 222 2" xfId="483" xr:uid="{00000000-0005-0000-0000-000010030000}"/>
    <cellStyle name="Normal 222 2 2" xfId="484" xr:uid="{00000000-0005-0000-0000-000011030000}"/>
    <cellStyle name="Normal 222 3" xfId="485" xr:uid="{00000000-0005-0000-0000-000012030000}"/>
    <cellStyle name="Normal 223 2" xfId="486" xr:uid="{00000000-0005-0000-0000-000013030000}"/>
    <cellStyle name="Normal 223 2 2" xfId="487" xr:uid="{00000000-0005-0000-0000-000014030000}"/>
    <cellStyle name="Normal 223 3" xfId="488" xr:uid="{00000000-0005-0000-0000-000015030000}"/>
    <cellStyle name="Normal 224 2" xfId="489" xr:uid="{00000000-0005-0000-0000-000016030000}"/>
    <cellStyle name="Normal 224 2 2" xfId="490" xr:uid="{00000000-0005-0000-0000-000017030000}"/>
    <cellStyle name="Normal 224 3" xfId="491" xr:uid="{00000000-0005-0000-0000-000018030000}"/>
    <cellStyle name="Normal 225 2" xfId="492" xr:uid="{00000000-0005-0000-0000-000019030000}"/>
    <cellStyle name="Normal 225 2 2" xfId="493" xr:uid="{00000000-0005-0000-0000-00001A030000}"/>
    <cellStyle name="Normal 225 3" xfId="494" xr:uid="{00000000-0005-0000-0000-00001B030000}"/>
    <cellStyle name="Normal 226 2" xfId="495" xr:uid="{00000000-0005-0000-0000-00001C030000}"/>
    <cellStyle name="Normal 226 2 2" xfId="496" xr:uid="{00000000-0005-0000-0000-00001D030000}"/>
    <cellStyle name="Normal 226 3" xfId="497" xr:uid="{00000000-0005-0000-0000-00001E030000}"/>
    <cellStyle name="Normal 227 2" xfId="498" xr:uid="{00000000-0005-0000-0000-00001F030000}"/>
    <cellStyle name="Normal 227 2 2" xfId="499" xr:uid="{00000000-0005-0000-0000-000020030000}"/>
    <cellStyle name="Normal 227 3" xfId="500" xr:uid="{00000000-0005-0000-0000-000021030000}"/>
    <cellStyle name="Normal 228 2" xfId="501" xr:uid="{00000000-0005-0000-0000-000022030000}"/>
    <cellStyle name="Normal 228 2 2" xfId="502" xr:uid="{00000000-0005-0000-0000-000023030000}"/>
    <cellStyle name="Normal 228 3" xfId="503" xr:uid="{00000000-0005-0000-0000-000024030000}"/>
    <cellStyle name="Normal 229 2" xfId="504" xr:uid="{00000000-0005-0000-0000-000025030000}"/>
    <cellStyle name="Normal 229 2 2" xfId="505" xr:uid="{00000000-0005-0000-0000-000026030000}"/>
    <cellStyle name="Normal 229 3" xfId="506" xr:uid="{00000000-0005-0000-0000-000027030000}"/>
    <cellStyle name="Normal 23 2" xfId="507" xr:uid="{00000000-0005-0000-0000-000028030000}"/>
    <cellStyle name="Normal 23 2 2" xfId="508" xr:uid="{00000000-0005-0000-0000-000029030000}"/>
    <cellStyle name="Normal 23 3" xfId="509" xr:uid="{00000000-0005-0000-0000-00002A030000}"/>
    <cellStyle name="Normal 23 4" xfId="510" xr:uid="{00000000-0005-0000-0000-00002B030000}"/>
    <cellStyle name="Normal 23 5" xfId="511" xr:uid="{00000000-0005-0000-0000-00002C030000}"/>
    <cellStyle name="Normal 23 5 2" xfId="1550" xr:uid="{00000000-0005-0000-0000-00002D030000}"/>
    <cellStyle name="Normal 23 5 2 2" xfId="1551" xr:uid="{00000000-0005-0000-0000-00002E030000}"/>
    <cellStyle name="Normal 23 5 3" xfId="1552" xr:uid="{00000000-0005-0000-0000-00002F030000}"/>
    <cellStyle name="Normal 23 6" xfId="1553" xr:uid="{00000000-0005-0000-0000-000030030000}"/>
    <cellStyle name="Normal 23 6 2" xfId="1554" xr:uid="{00000000-0005-0000-0000-000031030000}"/>
    <cellStyle name="Normal 23 7" xfId="1555" xr:uid="{00000000-0005-0000-0000-000032030000}"/>
    <cellStyle name="Normal 230 2" xfId="512" xr:uid="{00000000-0005-0000-0000-000033030000}"/>
    <cellStyle name="Normal 230 2 2" xfId="513" xr:uid="{00000000-0005-0000-0000-000034030000}"/>
    <cellStyle name="Normal 230 3" xfId="514" xr:uid="{00000000-0005-0000-0000-000035030000}"/>
    <cellStyle name="Normal 231 2" xfId="515" xr:uid="{00000000-0005-0000-0000-000036030000}"/>
    <cellStyle name="Normal 231 2 2" xfId="516" xr:uid="{00000000-0005-0000-0000-000037030000}"/>
    <cellStyle name="Normal 231 3" xfId="517" xr:uid="{00000000-0005-0000-0000-000038030000}"/>
    <cellStyle name="Normal 232 2" xfId="518" xr:uid="{00000000-0005-0000-0000-000039030000}"/>
    <cellStyle name="Normal 232 2 2" xfId="519" xr:uid="{00000000-0005-0000-0000-00003A030000}"/>
    <cellStyle name="Normal 232 3" xfId="520" xr:uid="{00000000-0005-0000-0000-00003B030000}"/>
    <cellStyle name="Normal 233 2" xfId="521" xr:uid="{00000000-0005-0000-0000-00003C030000}"/>
    <cellStyle name="Normal 233 2 2" xfId="522" xr:uid="{00000000-0005-0000-0000-00003D030000}"/>
    <cellStyle name="Normal 233 3" xfId="523" xr:uid="{00000000-0005-0000-0000-00003E030000}"/>
    <cellStyle name="Normal 234 2" xfId="524" xr:uid="{00000000-0005-0000-0000-00003F030000}"/>
    <cellStyle name="Normal 234 2 2" xfId="525" xr:uid="{00000000-0005-0000-0000-000040030000}"/>
    <cellStyle name="Normal 234 3" xfId="526" xr:uid="{00000000-0005-0000-0000-000041030000}"/>
    <cellStyle name="Normal 235 2" xfId="527" xr:uid="{00000000-0005-0000-0000-000042030000}"/>
    <cellStyle name="Normal 235 2 2" xfId="528" xr:uid="{00000000-0005-0000-0000-000043030000}"/>
    <cellStyle name="Normal 235 3" xfId="529" xr:uid="{00000000-0005-0000-0000-000044030000}"/>
    <cellStyle name="Normal 236 2" xfId="530" xr:uid="{00000000-0005-0000-0000-000045030000}"/>
    <cellStyle name="Normal 236 2 2" xfId="531" xr:uid="{00000000-0005-0000-0000-000046030000}"/>
    <cellStyle name="Normal 236 3" xfId="532" xr:uid="{00000000-0005-0000-0000-000047030000}"/>
    <cellStyle name="Normal 237 2" xfId="533" xr:uid="{00000000-0005-0000-0000-000048030000}"/>
    <cellStyle name="Normal 237 2 2" xfId="534" xr:uid="{00000000-0005-0000-0000-000049030000}"/>
    <cellStyle name="Normal 237 3" xfId="535" xr:uid="{00000000-0005-0000-0000-00004A030000}"/>
    <cellStyle name="Normal 238 2" xfId="536" xr:uid="{00000000-0005-0000-0000-00004B030000}"/>
    <cellStyle name="Normal 238 2 2" xfId="537" xr:uid="{00000000-0005-0000-0000-00004C030000}"/>
    <cellStyle name="Normal 238 3" xfId="538" xr:uid="{00000000-0005-0000-0000-00004D030000}"/>
    <cellStyle name="Normal 239 2" xfId="539" xr:uid="{00000000-0005-0000-0000-00004E030000}"/>
    <cellStyle name="Normal 239 2 2" xfId="540" xr:uid="{00000000-0005-0000-0000-00004F030000}"/>
    <cellStyle name="Normal 239 3" xfId="541" xr:uid="{00000000-0005-0000-0000-000050030000}"/>
    <cellStyle name="Normal 24 2" xfId="542" xr:uid="{00000000-0005-0000-0000-000051030000}"/>
    <cellStyle name="Normal 24 2 2" xfId="543" xr:uid="{00000000-0005-0000-0000-000052030000}"/>
    <cellStyle name="Normal 24 3" xfId="544" xr:uid="{00000000-0005-0000-0000-000053030000}"/>
    <cellStyle name="Normal 24 4" xfId="545" xr:uid="{00000000-0005-0000-0000-000054030000}"/>
    <cellStyle name="Normal 24 4 2" xfId="1556" xr:uid="{00000000-0005-0000-0000-000055030000}"/>
    <cellStyle name="Normal 24 5" xfId="1557" xr:uid="{00000000-0005-0000-0000-000056030000}"/>
    <cellStyle name="Normal 24 6" xfId="1558" xr:uid="{00000000-0005-0000-0000-000057030000}"/>
    <cellStyle name="Normal 240 2" xfId="546" xr:uid="{00000000-0005-0000-0000-000058030000}"/>
    <cellStyle name="Normal 240 2 2" xfId="547" xr:uid="{00000000-0005-0000-0000-000059030000}"/>
    <cellStyle name="Normal 240 3" xfId="548" xr:uid="{00000000-0005-0000-0000-00005A030000}"/>
    <cellStyle name="Normal 241 2" xfId="549" xr:uid="{00000000-0005-0000-0000-00005B030000}"/>
    <cellStyle name="Normal 241 2 2" xfId="550" xr:uid="{00000000-0005-0000-0000-00005C030000}"/>
    <cellStyle name="Normal 241 3" xfId="551" xr:uid="{00000000-0005-0000-0000-00005D030000}"/>
    <cellStyle name="Normal 242 2" xfId="552" xr:uid="{00000000-0005-0000-0000-00005E030000}"/>
    <cellStyle name="Normal 242 2 2" xfId="553" xr:uid="{00000000-0005-0000-0000-00005F030000}"/>
    <cellStyle name="Normal 242 3" xfId="554" xr:uid="{00000000-0005-0000-0000-000060030000}"/>
    <cellStyle name="Normal 243 2" xfId="555" xr:uid="{00000000-0005-0000-0000-000061030000}"/>
    <cellStyle name="Normal 243 2 2" xfId="556" xr:uid="{00000000-0005-0000-0000-000062030000}"/>
    <cellStyle name="Normal 243 3" xfId="557" xr:uid="{00000000-0005-0000-0000-000063030000}"/>
    <cellStyle name="Normal 244 2" xfId="558" xr:uid="{00000000-0005-0000-0000-000064030000}"/>
    <cellStyle name="Normal 244 2 2" xfId="559" xr:uid="{00000000-0005-0000-0000-000065030000}"/>
    <cellStyle name="Normal 244 3" xfId="560" xr:uid="{00000000-0005-0000-0000-000066030000}"/>
    <cellStyle name="Normal 245 2" xfId="561" xr:uid="{00000000-0005-0000-0000-000067030000}"/>
    <cellStyle name="Normal 245 2 2" xfId="562" xr:uid="{00000000-0005-0000-0000-000068030000}"/>
    <cellStyle name="Normal 245 3" xfId="563" xr:uid="{00000000-0005-0000-0000-000069030000}"/>
    <cellStyle name="Normal 246 2" xfId="564" xr:uid="{00000000-0005-0000-0000-00006A030000}"/>
    <cellStyle name="Normal 246 2 2" xfId="565" xr:uid="{00000000-0005-0000-0000-00006B030000}"/>
    <cellStyle name="Normal 246 3" xfId="566" xr:uid="{00000000-0005-0000-0000-00006C030000}"/>
    <cellStyle name="Normal 247 2" xfId="567" xr:uid="{00000000-0005-0000-0000-00006D030000}"/>
    <cellStyle name="Normal 247 2 2" xfId="568" xr:uid="{00000000-0005-0000-0000-00006E030000}"/>
    <cellStyle name="Normal 247 3" xfId="569" xr:uid="{00000000-0005-0000-0000-00006F030000}"/>
    <cellStyle name="Normal 248 2" xfId="570" xr:uid="{00000000-0005-0000-0000-000070030000}"/>
    <cellStyle name="Normal 248 2 2" xfId="571" xr:uid="{00000000-0005-0000-0000-000071030000}"/>
    <cellStyle name="Normal 248 3" xfId="572" xr:uid="{00000000-0005-0000-0000-000072030000}"/>
    <cellStyle name="Normal 249 2" xfId="573" xr:uid="{00000000-0005-0000-0000-000073030000}"/>
    <cellStyle name="Normal 249 2 2" xfId="574" xr:uid="{00000000-0005-0000-0000-000074030000}"/>
    <cellStyle name="Normal 249 3" xfId="575" xr:uid="{00000000-0005-0000-0000-000075030000}"/>
    <cellStyle name="Normal 25 2" xfId="576" xr:uid="{00000000-0005-0000-0000-000076030000}"/>
    <cellStyle name="Normal 25 2 2" xfId="577" xr:uid="{00000000-0005-0000-0000-000077030000}"/>
    <cellStyle name="Normal 25 3" xfId="578" xr:uid="{00000000-0005-0000-0000-000078030000}"/>
    <cellStyle name="Normal 25 4" xfId="579" xr:uid="{00000000-0005-0000-0000-000079030000}"/>
    <cellStyle name="Normal 25 4 2" xfId="1559" xr:uid="{00000000-0005-0000-0000-00007A030000}"/>
    <cellStyle name="Normal 25 5" xfId="1560" xr:uid="{00000000-0005-0000-0000-00007B030000}"/>
    <cellStyle name="Normal 25 6" xfId="1561" xr:uid="{00000000-0005-0000-0000-00007C030000}"/>
    <cellStyle name="Normal 250 2" xfId="580" xr:uid="{00000000-0005-0000-0000-00007D030000}"/>
    <cellStyle name="Normal 250 2 2" xfId="581" xr:uid="{00000000-0005-0000-0000-00007E030000}"/>
    <cellStyle name="Normal 250 3" xfId="582" xr:uid="{00000000-0005-0000-0000-00007F030000}"/>
    <cellStyle name="Normal 251 2" xfId="583" xr:uid="{00000000-0005-0000-0000-000080030000}"/>
    <cellStyle name="Normal 251 2 2" xfId="584" xr:uid="{00000000-0005-0000-0000-000081030000}"/>
    <cellStyle name="Normal 251 3" xfId="585" xr:uid="{00000000-0005-0000-0000-000082030000}"/>
    <cellStyle name="Normal 252 2" xfId="586" xr:uid="{00000000-0005-0000-0000-000083030000}"/>
    <cellStyle name="Normal 252 2 2" xfId="587" xr:uid="{00000000-0005-0000-0000-000084030000}"/>
    <cellStyle name="Normal 252 3" xfId="588" xr:uid="{00000000-0005-0000-0000-000085030000}"/>
    <cellStyle name="Normal 253 2" xfId="589" xr:uid="{00000000-0005-0000-0000-000086030000}"/>
    <cellStyle name="Normal 253 2 2" xfId="590" xr:uid="{00000000-0005-0000-0000-000087030000}"/>
    <cellStyle name="Normal 253 3" xfId="591" xr:uid="{00000000-0005-0000-0000-000088030000}"/>
    <cellStyle name="Normal 254 2" xfId="592" xr:uid="{00000000-0005-0000-0000-000089030000}"/>
    <cellStyle name="Normal 254 2 2" xfId="593" xr:uid="{00000000-0005-0000-0000-00008A030000}"/>
    <cellStyle name="Normal 254 3" xfId="594" xr:uid="{00000000-0005-0000-0000-00008B030000}"/>
    <cellStyle name="Normal 255 2" xfId="595" xr:uid="{00000000-0005-0000-0000-00008C030000}"/>
    <cellStyle name="Normal 255 2 2" xfId="596" xr:uid="{00000000-0005-0000-0000-00008D030000}"/>
    <cellStyle name="Normal 255 3" xfId="597" xr:uid="{00000000-0005-0000-0000-00008E030000}"/>
    <cellStyle name="Normal 256" xfId="43" xr:uid="{00000000-0005-0000-0000-00008F030000}"/>
    <cellStyle name="Normal 256 2" xfId="598" xr:uid="{00000000-0005-0000-0000-000090030000}"/>
    <cellStyle name="Normal 256 3" xfId="1562" xr:uid="{00000000-0005-0000-0000-000091030000}"/>
    <cellStyle name="Normal 257" xfId="599" xr:uid="{00000000-0005-0000-0000-000092030000}"/>
    <cellStyle name="Normal 257 2" xfId="600" xr:uid="{00000000-0005-0000-0000-000093030000}"/>
    <cellStyle name="Normal 257 3" xfId="601" xr:uid="{00000000-0005-0000-0000-000094030000}"/>
    <cellStyle name="Normal 257 3 2" xfId="1563" xr:uid="{00000000-0005-0000-0000-000095030000}"/>
    <cellStyle name="Normal 257 3 2 2" xfId="1564" xr:uid="{00000000-0005-0000-0000-000096030000}"/>
    <cellStyle name="Normal 257 3 3" xfId="1565" xr:uid="{00000000-0005-0000-0000-000097030000}"/>
    <cellStyle name="Normal 257 4" xfId="602" xr:uid="{00000000-0005-0000-0000-000098030000}"/>
    <cellStyle name="Normal 257 5" xfId="1566" xr:uid="{00000000-0005-0000-0000-000099030000}"/>
    <cellStyle name="Normal 257 5 2" xfId="1567" xr:uid="{00000000-0005-0000-0000-00009A030000}"/>
    <cellStyle name="Normal 257 6" xfId="1568" xr:uid="{00000000-0005-0000-0000-00009B030000}"/>
    <cellStyle name="Normal 258" xfId="603" xr:uid="{00000000-0005-0000-0000-00009C030000}"/>
    <cellStyle name="Normal 258 2" xfId="604" xr:uid="{00000000-0005-0000-0000-00009D030000}"/>
    <cellStyle name="Normal 258 2 2" xfId="1570" xr:uid="{00000000-0005-0000-0000-00009E030000}"/>
    <cellStyle name="Normal 258 2 2 2" xfId="1571" xr:uid="{00000000-0005-0000-0000-00009F030000}"/>
    <cellStyle name="Normal 258 2 3" xfId="1572" xr:uid="{00000000-0005-0000-0000-0000A0030000}"/>
    <cellStyle name="Normal 258 3" xfId="605" xr:uid="{00000000-0005-0000-0000-0000A1030000}"/>
    <cellStyle name="Normal 258 3 2" xfId="1573" xr:uid="{00000000-0005-0000-0000-0000A2030000}"/>
    <cellStyle name="Normal 258 4" xfId="606" xr:uid="{00000000-0005-0000-0000-0000A3030000}"/>
    <cellStyle name="Normal 258 4 2" xfId="1574" xr:uid="{00000000-0005-0000-0000-0000A4030000}"/>
    <cellStyle name="Normal 258 4 2 2" xfId="1575" xr:uid="{00000000-0005-0000-0000-0000A5030000}"/>
    <cellStyle name="Normal 258 4 3" xfId="1576" xr:uid="{00000000-0005-0000-0000-0000A6030000}"/>
    <cellStyle name="Normal 258 5" xfId="1577" xr:uid="{00000000-0005-0000-0000-0000A7030000}"/>
    <cellStyle name="Normal 258 6" xfId="1569" xr:uid="{00000000-0005-0000-0000-0000A8030000}"/>
    <cellStyle name="Normal 259" xfId="607" xr:uid="{00000000-0005-0000-0000-0000A9030000}"/>
    <cellStyle name="Normal 259 2" xfId="1578" xr:uid="{00000000-0005-0000-0000-0000AA030000}"/>
    <cellStyle name="Normal 259 2 2" xfId="1579" xr:uid="{00000000-0005-0000-0000-0000AB030000}"/>
    <cellStyle name="Normal 259 3" xfId="1580" xr:uid="{00000000-0005-0000-0000-0000AC030000}"/>
    <cellStyle name="Normal 26 2" xfId="608" xr:uid="{00000000-0005-0000-0000-0000AD030000}"/>
    <cellStyle name="Normal 26 2 2" xfId="609" xr:uid="{00000000-0005-0000-0000-0000AE030000}"/>
    <cellStyle name="Normal 26 3" xfId="610" xr:uid="{00000000-0005-0000-0000-0000AF030000}"/>
    <cellStyle name="Normal 26 4" xfId="611" xr:uid="{00000000-0005-0000-0000-0000B0030000}"/>
    <cellStyle name="Normal 26 4 2" xfId="1581" xr:uid="{00000000-0005-0000-0000-0000B1030000}"/>
    <cellStyle name="Normal 26 5" xfId="1582" xr:uid="{00000000-0005-0000-0000-0000B2030000}"/>
    <cellStyle name="Normal 26 6" xfId="1583" xr:uid="{00000000-0005-0000-0000-0000B3030000}"/>
    <cellStyle name="Normal 260" xfId="612" xr:uid="{00000000-0005-0000-0000-0000B4030000}"/>
    <cellStyle name="Normal 260 2" xfId="1584" xr:uid="{00000000-0005-0000-0000-0000B5030000}"/>
    <cellStyle name="Normal 260 2 2" xfId="1585" xr:uid="{00000000-0005-0000-0000-0000B6030000}"/>
    <cellStyle name="Normal 260 3" xfId="1586" xr:uid="{00000000-0005-0000-0000-0000B7030000}"/>
    <cellStyle name="Normal 261" xfId="613" xr:uid="{00000000-0005-0000-0000-0000B8030000}"/>
    <cellStyle name="Normal 261 2" xfId="1587" xr:uid="{00000000-0005-0000-0000-0000B9030000}"/>
    <cellStyle name="Normal 261 2 2" xfId="1588" xr:uid="{00000000-0005-0000-0000-0000BA030000}"/>
    <cellStyle name="Normal 261 3" xfId="1589" xr:uid="{00000000-0005-0000-0000-0000BB030000}"/>
    <cellStyle name="Normal 262" xfId="614" xr:uid="{00000000-0005-0000-0000-0000BC030000}"/>
    <cellStyle name="Normal 262 2" xfId="1590" xr:uid="{00000000-0005-0000-0000-0000BD030000}"/>
    <cellStyle name="Normal 262 2 2" xfId="1591" xr:uid="{00000000-0005-0000-0000-0000BE030000}"/>
    <cellStyle name="Normal 262 3" xfId="1592" xr:uid="{00000000-0005-0000-0000-0000BF030000}"/>
    <cellStyle name="Normal 263" xfId="615" xr:uid="{00000000-0005-0000-0000-0000C0030000}"/>
    <cellStyle name="Normal 263 2" xfId="1593" xr:uid="{00000000-0005-0000-0000-0000C1030000}"/>
    <cellStyle name="Normal 263 2 2" xfId="1594" xr:uid="{00000000-0005-0000-0000-0000C2030000}"/>
    <cellStyle name="Normal 263 3" xfId="1595" xr:uid="{00000000-0005-0000-0000-0000C3030000}"/>
    <cellStyle name="Normal 264" xfId="616" xr:uid="{00000000-0005-0000-0000-0000C4030000}"/>
    <cellStyle name="Normal 264 2" xfId="1596" xr:uid="{00000000-0005-0000-0000-0000C5030000}"/>
    <cellStyle name="Normal 264 2 2" xfId="1597" xr:uid="{00000000-0005-0000-0000-0000C6030000}"/>
    <cellStyle name="Normal 264 3" xfId="1598" xr:uid="{00000000-0005-0000-0000-0000C7030000}"/>
    <cellStyle name="Normal 265" xfId="617" xr:uid="{00000000-0005-0000-0000-0000C8030000}"/>
    <cellStyle name="Normal 265 2" xfId="1599" xr:uid="{00000000-0005-0000-0000-0000C9030000}"/>
    <cellStyle name="Normal 265 2 2" xfId="1600" xr:uid="{00000000-0005-0000-0000-0000CA030000}"/>
    <cellStyle name="Normal 265 3" xfId="1601" xr:uid="{00000000-0005-0000-0000-0000CB030000}"/>
    <cellStyle name="Normal 266" xfId="618" xr:uid="{00000000-0005-0000-0000-0000CC030000}"/>
    <cellStyle name="Normal 266 2" xfId="1602" xr:uid="{00000000-0005-0000-0000-0000CD030000}"/>
    <cellStyle name="Normal 266 2 2" xfId="1603" xr:uid="{00000000-0005-0000-0000-0000CE030000}"/>
    <cellStyle name="Normal 266 3" xfId="1604" xr:uid="{00000000-0005-0000-0000-0000CF030000}"/>
    <cellStyle name="Normal 267" xfId="619" xr:uid="{00000000-0005-0000-0000-0000D0030000}"/>
    <cellStyle name="Normal 267 2" xfId="1605" xr:uid="{00000000-0005-0000-0000-0000D1030000}"/>
    <cellStyle name="Normal 267 2 2" xfId="1606" xr:uid="{00000000-0005-0000-0000-0000D2030000}"/>
    <cellStyle name="Normal 267 3" xfId="1607" xr:uid="{00000000-0005-0000-0000-0000D3030000}"/>
    <cellStyle name="Normal 268" xfId="620" xr:uid="{00000000-0005-0000-0000-0000D4030000}"/>
    <cellStyle name="Normal 268 2" xfId="1608" xr:uid="{00000000-0005-0000-0000-0000D5030000}"/>
    <cellStyle name="Normal 268 2 2" xfId="1609" xr:uid="{00000000-0005-0000-0000-0000D6030000}"/>
    <cellStyle name="Normal 268 3" xfId="1610" xr:uid="{00000000-0005-0000-0000-0000D7030000}"/>
    <cellStyle name="Normal 269" xfId="621" xr:uid="{00000000-0005-0000-0000-0000D8030000}"/>
    <cellStyle name="Normal 269 2" xfId="1611" xr:uid="{00000000-0005-0000-0000-0000D9030000}"/>
    <cellStyle name="Normal 269 2 2" xfId="1612" xr:uid="{00000000-0005-0000-0000-0000DA030000}"/>
    <cellStyle name="Normal 269 3" xfId="1613" xr:uid="{00000000-0005-0000-0000-0000DB030000}"/>
    <cellStyle name="Normal 27 2" xfId="622" xr:uid="{00000000-0005-0000-0000-0000DC030000}"/>
    <cellStyle name="Normal 27 2 2" xfId="623" xr:uid="{00000000-0005-0000-0000-0000DD030000}"/>
    <cellStyle name="Normal 27 3" xfId="624" xr:uid="{00000000-0005-0000-0000-0000DE030000}"/>
    <cellStyle name="Normal 27 4" xfId="625" xr:uid="{00000000-0005-0000-0000-0000DF030000}"/>
    <cellStyle name="Normal 27 4 2" xfId="1614" xr:uid="{00000000-0005-0000-0000-0000E0030000}"/>
    <cellStyle name="Normal 27 5" xfId="1615" xr:uid="{00000000-0005-0000-0000-0000E1030000}"/>
    <cellStyle name="Normal 27 6" xfId="1616" xr:uid="{00000000-0005-0000-0000-0000E2030000}"/>
    <cellStyle name="Normal 270" xfId="626" xr:uid="{00000000-0005-0000-0000-0000E3030000}"/>
    <cellStyle name="Normal 270 2" xfId="1617" xr:uid="{00000000-0005-0000-0000-0000E4030000}"/>
    <cellStyle name="Normal 270 2 2" xfId="1618" xr:uid="{00000000-0005-0000-0000-0000E5030000}"/>
    <cellStyle name="Normal 270 3" xfId="1619" xr:uid="{00000000-0005-0000-0000-0000E6030000}"/>
    <cellStyle name="Normal 271" xfId="627" xr:uid="{00000000-0005-0000-0000-0000E7030000}"/>
    <cellStyle name="Normal 271 2" xfId="1620" xr:uid="{00000000-0005-0000-0000-0000E8030000}"/>
    <cellStyle name="Normal 271 2 2" xfId="1621" xr:uid="{00000000-0005-0000-0000-0000E9030000}"/>
    <cellStyle name="Normal 271 3" xfId="1622" xr:uid="{00000000-0005-0000-0000-0000EA030000}"/>
    <cellStyle name="Normal 272" xfId="628" xr:uid="{00000000-0005-0000-0000-0000EB030000}"/>
    <cellStyle name="Normal 272 2" xfId="1623" xr:uid="{00000000-0005-0000-0000-0000EC030000}"/>
    <cellStyle name="Normal 272 2 2" xfId="1624" xr:uid="{00000000-0005-0000-0000-0000ED030000}"/>
    <cellStyle name="Normal 272 3" xfId="1625" xr:uid="{00000000-0005-0000-0000-0000EE030000}"/>
    <cellStyle name="Normal 273" xfId="629" xr:uid="{00000000-0005-0000-0000-0000EF030000}"/>
    <cellStyle name="Normal 273 2" xfId="1626" xr:uid="{00000000-0005-0000-0000-0000F0030000}"/>
    <cellStyle name="Normal 273 2 2" xfId="1627" xr:uid="{00000000-0005-0000-0000-0000F1030000}"/>
    <cellStyle name="Normal 273 3" xfId="1628" xr:uid="{00000000-0005-0000-0000-0000F2030000}"/>
    <cellStyle name="Normal 274" xfId="630" xr:uid="{00000000-0005-0000-0000-0000F3030000}"/>
    <cellStyle name="Normal 274 2" xfId="1629" xr:uid="{00000000-0005-0000-0000-0000F4030000}"/>
    <cellStyle name="Normal 274 2 2" xfId="1630" xr:uid="{00000000-0005-0000-0000-0000F5030000}"/>
    <cellStyle name="Normal 274 3" xfId="1631" xr:uid="{00000000-0005-0000-0000-0000F6030000}"/>
    <cellStyle name="Normal 275" xfId="631" xr:uid="{00000000-0005-0000-0000-0000F7030000}"/>
    <cellStyle name="Normal 275 2" xfId="1632" xr:uid="{00000000-0005-0000-0000-0000F8030000}"/>
    <cellStyle name="Normal 275 2 2" xfId="1633" xr:uid="{00000000-0005-0000-0000-0000F9030000}"/>
    <cellStyle name="Normal 275 3" xfId="1634" xr:uid="{00000000-0005-0000-0000-0000FA030000}"/>
    <cellStyle name="Normal 276" xfId="632" xr:uid="{00000000-0005-0000-0000-0000FB030000}"/>
    <cellStyle name="Normal 276 2" xfId="1635" xr:uid="{00000000-0005-0000-0000-0000FC030000}"/>
    <cellStyle name="Normal 276 2 2" xfId="1636" xr:uid="{00000000-0005-0000-0000-0000FD030000}"/>
    <cellStyle name="Normal 276 3" xfId="1637" xr:uid="{00000000-0005-0000-0000-0000FE030000}"/>
    <cellStyle name="Normal 277" xfId="633" xr:uid="{00000000-0005-0000-0000-0000FF030000}"/>
    <cellStyle name="Normal 277 2" xfId="1638" xr:uid="{00000000-0005-0000-0000-000000040000}"/>
    <cellStyle name="Normal 277 2 2" xfId="1639" xr:uid="{00000000-0005-0000-0000-000001040000}"/>
    <cellStyle name="Normal 277 3" xfId="1640" xr:uid="{00000000-0005-0000-0000-000002040000}"/>
    <cellStyle name="Normal 278" xfId="634" xr:uid="{00000000-0005-0000-0000-000003040000}"/>
    <cellStyle name="Normal 278 2" xfId="1641" xr:uid="{00000000-0005-0000-0000-000004040000}"/>
    <cellStyle name="Normal 278 2 2" xfId="1642" xr:uid="{00000000-0005-0000-0000-000005040000}"/>
    <cellStyle name="Normal 278 3" xfId="1643" xr:uid="{00000000-0005-0000-0000-000006040000}"/>
    <cellStyle name="Normal 279" xfId="635" xr:uid="{00000000-0005-0000-0000-000007040000}"/>
    <cellStyle name="Normal 279 2" xfId="1644" xr:uid="{00000000-0005-0000-0000-000008040000}"/>
    <cellStyle name="Normal 279 2 2" xfId="1645" xr:uid="{00000000-0005-0000-0000-000009040000}"/>
    <cellStyle name="Normal 279 3" xfId="1646" xr:uid="{00000000-0005-0000-0000-00000A040000}"/>
    <cellStyle name="Normal 28 2" xfId="636" xr:uid="{00000000-0005-0000-0000-00000B040000}"/>
    <cellStyle name="Normal 28 2 2" xfId="637" xr:uid="{00000000-0005-0000-0000-00000C040000}"/>
    <cellStyle name="Normal 28 3" xfId="638" xr:uid="{00000000-0005-0000-0000-00000D040000}"/>
    <cellStyle name="Normal 28 4" xfId="639" xr:uid="{00000000-0005-0000-0000-00000E040000}"/>
    <cellStyle name="Normal 28 4 2" xfId="1647" xr:uid="{00000000-0005-0000-0000-00000F040000}"/>
    <cellStyle name="Normal 28 5" xfId="1648" xr:uid="{00000000-0005-0000-0000-000010040000}"/>
    <cellStyle name="Normal 28 6" xfId="1649" xr:uid="{00000000-0005-0000-0000-000011040000}"/>
    <cellStyle name="Normal 280" xfId="640" xr:uid="{00000000-0005-0000-0000-000012040000}"/>
    <cellStyle name="Normal 280 2" xfId="1650" xr:uid="{00000000-0005-0000-0000-000013040000}"/>
    <cellStyle name="Normal 280 2 2" xfId="1651" xr:uid="{00000000-0005-0000-0000-000014040000}"/>
    <cellStyle name="Normal 280 3" xfId="1652" xr:uid="{00000000-0005-0000-0000-000015040000}"/>
    <cellStyle name="Normal 281" xfId="641" xr:uid="{00000000-0005-0000-0000-000016040000}"/>
    <cellStyle name="Normal 281 2" xfId="1653" xr:uid="{00000000-0005-0000-0000-000017040000}"/>
    <cellStyle name="Normal 281 2 2" xfId="1654" xr:uid="{00000000-0005-0000-0000-000018040000}"/>
    <cellStyle name="Normal 281 3" xfId="1655" xr:uid="{00000000-0005-0000-0000-000019040000}"/>
    <cellStyle name="Normal 282" xfId="642" xr:uid="{00000000-0005-0000-0000-00001A040000}"/>
    <cellStyle name="Normal 282 2" xfId="1656" xr:uid="{00000000-0005-0000-0000-00001B040000}"/>
    <cellStyle name="Normal 282 2 2" xfId="1657" xr:uid="{00000000-0005-0000-0000-00001C040000}"/>
    <cellStyle name="Normal 282 3" xfId="1658" xr:uid="{00000000-0005-0000-0000-00001D040000}"/>
    <cellStyle name="Normal 283" xfId="643" xr:uid="{00000000-0005-0000-0000-00001E040000}"/>
    <cellStyle name="Normal 283 2" xfId="1659" xr:uid="{00000000-0005-0000-0000-00001F040000}"/>
    <cellStyle name="Normal 283 2 2" xfId="1660" xr:uid="{00000000-0005-0000-0000-000020040000}"/>
    <cellStyle name="Normal 283 3" xfId="1661" xr:uid="{00000000-0005-0000-0000-000021040000}"/>
    <cellStyle name="Normal 284" xfId="644" xr:uid="{00000000-0005-0000-0000-000022040000}"/>
    <cellStyle name="Normal 284 2" xfId="1662" xr:uid="{00000000-0005-0000-0000-000023040000}"/>
    <cellStyle name="Normal 284 2 2" xfId="1663" xr:uid="{00000000-0005-0000-0000-000024040000}"/>
    <cellStyle name="Normal 284 3" xfId="1664" xr:uid="{00000000-0005-0000-0000-000025040000}"/>
    <cellStyle name="Normal 285" xfId="645" xr:uid="{00000000-0005-0000-0000-000026040000}"/>
    <cellStyle name="Normal 285 2" xfId="1665" xr:uid="{00000000-0005-0000-0000-000027040000}"/>
    <cellStyle name="Normal 285 2 2" xfId="1666" xr:uid="{00000000-0005-0000-0000-000028040000}"/>
    <cellStyle name="Normal 285 3" xfId="1667" xr:uid="{00000000-0005-0000-0000-000029040000}"/>
    <cellStyle name="Normal 286" xfId="646" xr:uid="{00000000-0005-0000-0000-00002A040000}"/>
    <cellStyle name="Normal 286 2" xfId="1668" xr:uid="{00000000-0005-0000-0000-00002B040000}"/>
    <cellStyle name="Normal 286 2 2" xfId="1669" xr:uid="{00000000-0005-0000-0000-00002C040000}"/>
    <cellStyle name="Normal 286 3" xfId="1670" xr:uid="{00000000-0005-0000-0000-00002D040000}"/>
    <cellStyle name="Normal 287" xfId="647" xr:uid="{00000000-0005-0000-0000-00002E040000}"/>
    <cellStyle name="Normal 287 2" xfId="1671" xr:uid="{00000000-0005-0000-0000-00002F040000}"/>
    <cellStyle name="Normal 287 2 2" xfId="1672" xr:uid="{00000000-0005-0000-0000-000030040000}"/>
    <cellStyle name="Normal 287 3" xfId="1673" xr:uid="{00000000-0005-0000-0000-000031040000}"/>
    <cellStyle name="Normal 288" xfId="648" xr:uid="{00000000-0005-0000-0000-000032040000}"/>
    <cellStyle name="Normal 288 2" xfId="1674" xr:uid="{00000000-0005-0000-0000-000033040000}"/>
    <cellStyle name="Normal 288 2 2" xfId="1675" xr:uid="{00000000-0005-0000-0000-000034040000}"/>
    <cellStyle name="Normal 288 3" xfId="1676" xr:uid="{00000000-0005-0000-0000-000035040000}"/>
    <cellStyle name="Normal 289" xfId="649" xr:uid="{00000000-0005-0000-0000-000036040000}"/>
    <cellStyle name="Normal 289 2" xfId="1677" xr:uid="{00000000-0005-0000-0000-000037040000}"/>
    <cellStyle name="Normal 289 2 2" xfId="1678" xr:uid="{00000000-0005-0000-0000-000038040000}"/>
    <cellStyle name="Normal 289 3" xfId="1679" xr:uid="{00000000-0005-0000-0000-000039040000}"/>
    <cellStyle name="Normal 29 2" xfId="650" xr:uid="{00000000-0005-0000-0000-00003A040000}"/>
    <cellStyle name="Normal 29 2 2" xfId="651" xr:uid="{00000000-0005-0000-0000-00003B040000}"/>
    <cellStyle name="Normal 29 3" xfId="652" xr:uid="{00000000-0005-0000-0000-00003C040000}"/>
    <cellStyle name="Normal 29 4" xfId="653" xr:uid="{00000000-0005-0000-0000-00003D040000}"/>
    <cellStyle name="Normal 29 4 2" xfId="1680" xr:uid="{00000000-0005-0000-0000-00003E040000}"/>
    <cellStyle name="Normal 29 5" xfId="1681" xr:uid="{00000000-0005-0000-0000-00003F040000}"/>
    <cellStyle name="Normal 29 6" xfId="1682" xr:uid="{00000000-0005-0000-0000-000040040000}"/>
    <cellStyle name="Normal 290" xfId="654" xr:uid="{00000000-0005-0000-0000-000041040000}"/>
    <cellStyle name="Normal 290 2" xfId="1683" xr:uid="{00000000-0005-0000-0000-000042040000}"/>
    <cellStyle name="Normal 290 2 2" xfId="1684" xr:uid="{00000000-0005-0000-0000-000043040000}"/>
    <cellStyle name="Normal 290 3" xfId="1685" xr:uid="{00000000-0005-0000-0000-000044040000}"/>
    <cellStyle name="Normal 291" xfId="655" xr:uid="{00000000-0005-0000-0000-000045040000}"/>
    <cellStyle name="Normal 291 2" xfId="1686" xr:uid="{00000000-0005-0000-0000-000046040000}"/>
    <cellStyle name="Normal 291 2 2" xfId="1687" xr:uid="{00000000-0005-0000-0000-000047040000}"/>
    <cellStyle name="Normal 291 3" xfId="1688" xr:uid="{00000000-0005-0000-0000-000048040000}"/>
    <cellStyle name="Normal 292" xfId="656" xr:uid="{00000000-0005-0000-0000-000049040000}"/>
    <cellStyle name="Normal 292 2" xfId="1689" xr:uid="{00000000-0005-0000-0000-00004A040000}"/>
    <cellStyle name="Normal 292 2 2" xfId="1690" xr:uid="{00000000-0005-0000-0000-00004B040000}"/>
    <cellStyle name="Normal 292 3" xfId="1691" xr:uid="{00000000-0005-0000-0000-00004C040000}"/>
    <cellStyle name="Normal 293" xfId="657" xr:uid="{00000000-0005-0000-0000-00004D040000}"/>
    <cellStyle name="Normal 293 2" xfId="1692" xr:uid="{00000000-0005-0000-0000-00004E040000}"/>
    <cellStyle name="Normal 293 2 2" xfId="1693" xr:uid="{00000000-0005-0000-0000-00004F040000}"/>
    <cellStyle name="Normal 293 3" xfId="1694" xr:uid="{00000000-0005-0000-0000-000050040000}"/>
    <cellStyle name="Normal 294" xfId="658" xr:uid="{00000000-0005-0000-0000-000051040000}"/>
    <cellStyle name="Normal 294 2" xfId="1695" xr:uid="{00000000-0005-0000-0000-000052040000}"/>
    <cellStyle name="Normal 294 2 2" xfId="1696" xr:uid="{00000000-0005-0000-0000-000053040000}"/>
    <cellStyle name="Normal 294 3" xfId="1697" xr:uid="{00000000-0005-0000-0000-000054040000}"/>
    <cellStyle name="Normal 295" xfId="659" xr:uid="{00000000-0005-0000-0000-000055040000}"/>
    <cellStyle name="Normal 295 2" xfId="1698" xr:uid="{00000000-0005-0000-0000-000056040000}"/>
    <cellStyle name="Normal 295 2 2" xfId="1699" xr:uid="{00000000-0005-0000-0000-000057040000}"/>
    <cellStyle name="Normal 295 3" xfId="1700" xr:uid="{00000000-0005-0000-0000-000058040000}"/>
    <cellStyle name="Normal 296" xfId="660" xr:uid="{00000000-0005-0000-0000-000059040000}"/>
    <cellStyle name="Normal 296 2" xfId="1701" xr:uid="{00000000-0005-0000-0000-00005A040000}"/>
    <cellStyle name="Normal 296 2 2" xfId="1702" xr:uid="{00000000-0005-0000-0000-00005B040000}"/>
    <cellStyle name="Normal 296 3" xfId="1703" xr:uid="{00000000-0005-0000-0000-00005C040000}"/>
    <cellStyle name="Normal 297" xfId="661" xr:uid="{00000000-0005-0000-0000-00005D040000}"/>
    <cellStyle name="Normal 297 2" xfId="1704" xr:uid="{00000000-0005-0000-0000-00005E040000}"/>
    <cellStyle name="Normal 297 2 2" xfId="1705" xr:uid="{00000000-0005-0000-0000-00005F040000}"/>
    <cellStyle name="Normal 297 3" xfId="1706" xr:uid="{00000000-0005-0000-0000-000060040000}"/>
    <cellStyle name="Normal 298" xfId="662" xr:uid="{00000000-0005-0000-0000-000061040000}"/>
    <cellStyle name="Normal 298 2" xfId="1707" xr:uid="{00000000-0005-0000-0000-000062040000}"/>
    <cellStyle name="Normal 298 2 2" xfId="1708" xr:uid="{00000000-0005-0000-0000-000063040000}"/>
    <cellStyle name="Normal 298 3" xfId="1709" xr:uid="{00000000-0005-0000-0000-000064040000}"/>
    <cellStyle name="Normal 299" xfId="663" xr:uid="{00000000-0005-0000-0000-000065040000}"/>
    <cellStyle name="Normal 299 2" xfId="1710" xr:uid="{00000000-0005-0000-0000-000066040000}"/>
    <cellStyle name="Normal 299 2 2" xfId="1711" xr:uid="{00000000-0005-0000-0000-000067040000}"/>
    <cellStyle name="Normal 299 3" xfId="1712" xr:uid="{00000000-0005-0000-0000-000068040000}"/>
    <cellStyle name="Normal 3" xfId="29" xr:uid="{00000000-0005-0000-0000-000069040000}"/>
    <cellStyle name="Normal 3 2" xfId="44" xr:uid="{00000000-0005-0000-0000-00006A040000}"/>
    <cellStyle name="Normal 3 2 2" xfId="665" xr:uid="{00000000-0005-0000-0000-00006B040000}"/>
    <cellStyle name="Normal 3 2 3" xfId="664" xr:uid="{00000000-0005-0000-0000-00006C040000}"/>
    <cellStyle name="Normal 3 3" xfId="666" xr:uid="{00000000-0005-0000-0000-00006D040000}"/>
    <cellStyle name="Normal 3 4" xfId="667" xr:uid="{00000000-0005-0000-0000-00006E040000}"/>
    <cellStyle name="Normal 3 4 2" xfId="1713" xr:uid="{00000000-0005-0000-0000-00006F040000}"/>
    <cellStyle name="Normal 3 5" xfId="1262" xr:uid="{00000000-0005-0000-0000-000070040000}"/>
    <cellStyle name="Normal 3 5 2" xfId="1714" xr:uid="{00000000-0005-0000-0000-000071040000}"/>
    <cellStyle name="Normal 3 6" xfId="1715" xr:uid="{00000000-0005-0000-0000-000072040000}"/>
    <cellStyle name="Normal 30 2" xfId="668" xr:uid="{00000000-0005-0000-0000-000073040000}"/>
    <cellStyle name="Normal 30 2 2" xfId="669" xr:uid="{00000000-0005-0000-0000-000074040000}"/>
    <cellStyle name="Normal 30 3" xfId="670" xr:uid="{00000000-0005-0000-0000-000075040000}"/>
    <cellStyle name="Normal 30 4" xfId="671" xr:uid="{00000000-0005-0000-0000-000076040000}"/>
    <cellStyle name="Normal 30 4 2" xfId="1716" xr:uid="{00000000-0005-0000-0000-000077040000}"/>
    <cellStyle name="Normal 30 5" xfId="1717" xr:uid="{00000000-0005-0000-0000-000078040000}"/>
    <cellStyle name="Normal 30 6" xfId="1718" xr:uid="{00000000-0005-0000-0000-000079040000}"/>
    <cellStyle name="Normal 300" xfId="672" xr:uid="{00000000-0005-0000-0000-00007A040000}"/>
    <cellStyle name="Normal 300 2" xfId="1719" xr:uid="{00000000-0005-0000-0000-00007B040000}"/>
    <cellStyle name="Normal 300 2 2" xfId="1720" xr:uid="{00000000-0005-0000-0000-00007C040000}"/>
    <cellStyle name="Normal 300 3" xfId="1721" xr:uid="{00000000-0005-0000-0000-00007D040000}"/>
    <cellStyle name="Normal 301" xfId="673" xr:uid="{00000000-0005-0000-0000-00007E040000}"/>
    <cellStyle name="Normal 301 2" xfId="1722" xr:uid="{00000000-0005-0000-0000-00007F040000}"/>
    <cellStyle name="Normal 301 2 2" xfId="1723" xr:uid="{00000000-0005-0000-0000-000080040000}"/>
    <cellStyle name="Normal 301 3" xfId="1724" xr:uid="{00000000-0005-0000-0000-000081040000}"/>
    <cellStyle name="Normal 302" xfId="674" xr:uid="{00000000-0005-0000-0000-000082040000}"/>
    <cellStyle name="Normal 302 2" xfId="1725" xr:uid="{00000000-0005-0000-0000-000083040000}"/>
    <cellStyle name="Normal 302 2 2" xfId="1726" xr:uid="{00000000-0005-0000-0000-000084040000}"/>
    <cellStyle name="Normal 302 3" xfId="1727" xr:uid="{00000000-0005-0000-0000-000085040000}"/>
    <cellStyle name="Normal 303" xfId="675" xr:uid="{00000000-0005-0000-0000-000086040000}"/>
    <cellStyle name="Normal 303 2" xfId="1728" xr:uid="{00000000-0005-0000-0000-000087040000}"/>
    <cellStyle name="Normal 303 2 2" xfId="1729" xr:uid="{00000000-0005-0000-0000-000088040000}"/>
    <cellStyle name="Normal 303 3" xfId="1730" xr:uid="{00000000-0005-0000-0000-000089040000}"/>
    <cellStyle name="Normal 304" xfId="676" xr:uid="{00000000-0005-0000-0000-00008A040000}"/>
    <cellStyle name="Normal 304 2" xfId="1731" xr:uid="{00000000-0005-0000-0000-00008B040000}"/>
    <cellStyle name="Normal 304 2 2" xfId="1732" xr:uid="{00000000-0005-0000-0000-00008C040000}"/>
    <cellStyle name="Normal 304 3" xfId="1733" xr:uid="{00000000-0005-0000-0000-00008D040000}"/>
    <cellStyle name="Normal 305" xfId="677" xr:uid="{00000000-0005-0000-0000-00008E040000}"/>
    <cellStyle name="Normal 305 2" xfId="1734" xr:uid="{00000000-0005-0000-0000-00008F040000}"/>
    <cellStyle name="Normal 305 2 2" xfId="1735" xr:uid="{00000000-0005-0000-0000-000090040000}"/>
    <cellStyle name="Normal 305 3" xfId="1736" xr:uid="{00000000-0005-0000-0000-000091040000}"/>
    <cellStyle name="Normal 306" xfId="678" xr:uid="{00000000-0005-0000-0000-000092040000}"/>
    <cellStyle name="Normal 306 2" xfId="1737" xr:uid="{00000000-0005-0000-0000-000093040000}"/>
    <cellStyle name="Normal 306 2 2" xfId="1738" xr:uid="{00000000-0005-0000-0000-000094040000}"/>
    <cellStyle name="Normal 306 3" xfId="1739" xr:uid="{00000000-0005-0000-0000-000095040000}"/>
    <cellStyle name="Normal 307" xfId="679" xr:uid="{00000000-0005-0000-0000-000096040000}"/>
    <cellStyle name="Normal 307 2" xfId="1740" xr:uid="{00000000-0005-0000-0000-000097040000}"/>
    <cellStyle name="Normal 307 2 2" xfId="1741" xr:uid="{00000000-0005-0000-0000-000098040000}"/>
    <cellStyle name="Normal 307 3" xfId="1742" xr:uid="{00000000-0005-0000-0000-000099040000}"/>
    <cellStyle name="Normal 308" xfId="680" xr:uid="{00000000-0005-0000-0000-00009A040000}"/>
    <cellStyle name="Normal 308 2" xfId="681" xr:uid="{00000000-0005-0000-0000-00009B040000}"/>
    <cellStyle name="Normal 308 2 2" xfId="1744" xr:uid="{00000000-0005-0000-0000-00009C040000}"/>
    <cellStyle name="Normal 308 2 2 2" xfId="1745" xr:uid="{00000000-0005-0000-0000-00009D040000}"/>
    <cellStyle name="Normal 308 2 3" xfId="1746" xr:uid="{00000000-0005-0000-0000-00009E040000}"/>
    <cellStyle name="Normal 308 3" xfId="1743" xr:uid="{00000000-0005-0000-0000-00009F040000}"/>
    <cellStyle name="Normal 309" xfId="682" xr:uid="{00000000-0005-0000-0000-0000A0040000}"/>
    <cellStyle name="Normal 309 2" xfId="1747" xr:uid="{00000000-0005-0000-0000-0000A1040000}"/>
    <cellStyle name="Normal 309 2 2" xfId="1748" xr:uid="{00000000-0005-0000-0000-0000A2040000}"/>
    <cellStyle name="Normal 309 3" xfId="1749" xr:uid="{00000000-0005-0000-0000-0000A3040000}"/>
    <cellStyle name="Normal 31 2" xfId="683" xr:uid="{00000000-0005-0000-0000-0000A4040000}"/>
    <cellStyle name="Normal 31 2 2" xfId="684" xr:uid="{00000000-0005-0000-0000-0000A5040000}"/>
    <cellStyle name="Normal 31 3" xfId="685" xr:uid="{00000000-0005-0000-0000-0000A6040000}"/>
    <cellStyle name="Normal 31 4" xfId="686" xr:uid="{00000000-0005-0000-0000-0000A7040000}"/>
    <cellStyle name="Normal 31 4 2" xfId="1750" xr:uid="{00000000-0005-0000-0000-0000A8040000}"/>
    <cellStyle name="Normal 31 5" xfId="1751" xr:uid="{00000000-0005-0000-0000-0000A9040000}"/>
    <cellStyle name="Normal 31 6" xfId="1752" xr:uid="{00000000-0005-0000-0000-0000AA040000}"/>
    <cellStyle name="Normal 310" xfId="687" xr:uid="{00000000-0005-0000-0000-0000AB040000}"/>
    <cellStyle name="Normal 310 2" xfId="1753" xr:uid="{00000000-0005-0000-0000-0000AC040000}"/>
    <cellStyle name="Normal 310 2 2" xfId="1754" xr:uid="{00000000-0005-0000-0000-0000AD040000}"/>
    <cellStyle name="Normal 310 3" xfId="1755" xr:uid="{00000000-0005-0000-0000-0000AE040000}"/>
    <cellStyle name="Normal 311" xfId="688" xr:uid="{00000000-0005-0000-0000-0000AF040000}"/>
    <cellStyle name="Normal 311 2" xfId="1756" xr:uid="{00000000-0005-0000-0000-0000B0040000}"/>
    <cellStyle name="Normal 311 2 2" xfId="1757" xr:uid="{00000000-0005-0000-0000-0000B1040000}"/>
    <cellStyle name="Normal 311 3" xfId="1758" xr:uid="{00000000-0005-0000-0000-0000B2040000}"/>
    <cellStyle name="Normal 312" xfId="689" xr:uid="{00000000-0005-0000-0000-0000B3040000}"/>
    <cellStyle name="Normal 312 2" xfId="1759" xr:uid="{00000000-0005-0000-0000-0000B4040000}"/>
    <cellStyle name="Normal 312 2 2" xfId="1760" xr:uid="{00000000-0005-0000-0000-0000B5040000}"/>
    <cellStyle name="Normal 312 3" xfId="1761" xr:uid="{00000000-0005-0000-0000-0000B6040000}"/>
    <cellStyle name="Normal 313" xfId="690" xr:uid="{00000000-0005-0000-0000-0000B7040000}"/>
    <cellStyle name="Normal 313 2" xfId="1762" xr:uid="{00000000-0005-0000-0000-0000B8040000}"/>
    <cellStyle name="Normal 313 2 2" xfId="1763" xr:uid="{00000000-0005-0000-0000-0000B9040000}"/>
    <cellStyle name="Normal 313 3" xfId="1764" xr:uid="{00000000-0005-0000-0000-0000BA040000}"/>
    <cellStyle name="Normal 314" xfId="691" xr:uid="{00000000-0005-0000-0000-0000BB040000}"/>
    <cellStyle name="Normal 314 2" xfId="1765" xr:uid="{00000000-0005-0000-0000-0000BC040000}"/>
    <cellStyle name="Normal 314 2 2" xfId="1766" xr:uid="{00000000-0005-0000-0000-0000BD040000}"/>
    <cellStyle name="Normal 314 3" xfId="1767" xr:uid="{00000000-0005-0000-0000-0000BE040000}"/>
    <cellStyle name="Normal 315" xfId="692" xr:uid="{00000000-0005-0000-0000-0000BF040000}"/>
    <cellStyle name="Normal 315 2" xfId="1768" xr:uid="{00000000-0005-0000-0000-0000C0040000}"/>
    <cellStyle name="Normal 315 2 2" xfId="1769" xr:uid="{00000000-0005-0000-0000-0000C1040000}"/>
    <cellStyle name="Normal 315 3" xfId="1770" xr:uid="{00000000-0005-0000-0000-0000C2040000}"/>
    <cellStyle name="Normal 316" xfId="693" xr:uid="{00000000-0005-0000-0000-0000C3040000}"/>
    <cellStyle name="Normal 316 2" xfId="1771" xr:uid="{00000000-0005-0000-0000-0000C4040000}"/>
    <cellStyle name="Normal 316 2 2" xfId="1772" xr:uid="{00000000-0005-0000-0000-0000C5040000}"/>
    <cellStyle name="Normal 316 3" xfId="1773" xr:uid="{00000000-0005-0000-0000-0000C6040000}"/>
    <cellStyle name="Normal 317" xfId="694" xr:uid="{00000000-0005-0000-0000-0000C7040000}"/>
    <cellStyle name="Normal 317 2" xfId="1774" xr:uid="{00000000-0005-0000-0000-0000C8040000}"/>
    <cellStyle name="Normal 317 2 2" xfId="1775" xr:uid="{00000000-0005-0000-0000-0000C9040000}"/>
    <cellStyle name="Normal 317 3" xfId="1776" xr:uid="{00000000-0005-0000-0000-0000CA040000}"/>
    <cellStyle name="Normal 318" xfId="695" xr:uid="{00000000-0005-0000-0000-0000CB040000}"/>
    <cellStyle name="Normal 318 2" xfId="1777" xr:uid="{00000000-0005-0000-0000-0000CC040000}"/>
    <cellStyle name="Normal 319" xfId="696" xr:uid="{00000000-0005-0000-0000-0000CD040000}"/>
    <cellStyle name="Normal 319 2" xfId="1778" xr:uid="{00000000-0005-0000-0000-0000CE040000}"/>
    <cellStyle name="Normal 319 2 2" xfId="1779" xr:uid="{00000000-0005-0000-0000-0000CF040000}"/>
    <cellStyle name="Normal 319 3" xfId="1780" xr:uid="{00000000-0005-0000-0000-0000D0040000}"/>
    <cellStyle name="Normal 32 2" xfId="697" xr:uid="{00000000-0005-0000-0000-0000D1040000}"/>
    <cellStyle name="Normal 32 2 2" xfId="698" xr:uid="{00000000-0005-0000-0000-0000D2040000}"/>
    <cellStyle name="Normal 32 3" xfId="699" xr:uid="{00000000-0005-0000-0000-0000D3040000}"/>
    <cellStyle name="Normal 32 4" xfId="700" xr:uid="{00000000-0005-0000-0000-0000D4040000}"/>
    <cellStyle name="Normal 32 4 2" xfId="1781" xr:uid="{00000000-0005-0000-0000-0000D5040000}"/>
    <cellStyle name="Normal 32 5" xfId="1782" xr:uid="{00000000-0005-0000-0000-0000D6040000}"/>
    <cellStyle name="Normal 32 6" xfId="1783" xr:uid="{00000000-0005-0000-0000-0000D7040000}"/>
    <cellStyle name="Normal 320" xfId="701" xr:uid="{00000000-0005-0000-0000-0000D8040000}"/>
    <cellStyle name="Normal 320 2" xfId="1784" xr:uid="{00000000-0005-0000-0000-0000D9040000}"/>
    <cellStyle name="Normal 320 2 2" xfId="1785" xr:uid="{00000000-0005-0000-0000-0000DA040000}"/>
    <cellStyle name="Normal 320 3" xfId="1786" xr:uid="{00000000-0005-0000-0000-0000DB040000}"/>
    <cellStyle name="Normal 321" xfId="702" xr:uid="{00000000-0005-0000-0000-0000DC040000}"/>
    <cellStyle name="Normal 321 2" xfId="1787" xr:uid="{00000000-0005-0000-0000-0000DD040000}"/>
    <cellStyle name="Normal 321 2 2" xfId="1788" xr:uid="{00000000-0005-0000-0000-0000DE040000}"/>
    <cellStyle name="Normal 321 3" xfId="1789" xr:uid="{00000000-0005-0000-0000-0000DF040000}"/>
    <cellStyle name="Normal 322" xfId="703" xr:uid="{00000000-0005-0000-0000-0000E0040000}"/>
    <cellStyle name="Normal 322 2" xfId="1790" xr:uid="{00000000-0005-0000-0000-0000E1040000}"/>
    <cellStyle name="Normal 322 2 2" xfId="1791" xr:uid="{00000000-0005-0000-0000-0000E2040000}"/>
    <cellStyle name="Normal 322 3" xfId="1792" xr:uid="{00000000-0005-0000-0000-0000E3040000}"/>
    <cellStyle name="Normal 323" xfId="704" xr:uid="{00000000-0005-0000-0000-0000E4040000}"/>
    <cellStyle name="Normal 323 2" xfId="1793" xr:uid="{00000000-0005-0000-0000-0000E5040000}"/>
    <cellStyle name="Normal 323 2 2" xfId="1794" xr:uid="{00000000-0005-0000-0000-0000E6040000}"/>
    <cellStyle name="Normal 323 3" xfId="1795" xr:uid="{00000000-0005-0000-0000-0000E7040000}"/>
    <cellStyle name="Normal 324" xfId="705" xr:uid="{00000000-0005-0000-0000-0000E8040000}"/>
    <cellStyle name="Normal 324 2" xfId="1796" xr:uid="{00000000-0005-0000-0000-0000E9040000}"/>
    <cellStyle name="Normal 324 2 2" xfId="1797" xr:uid="{00000000-0005-0000-0000-0000EA040000}"/>
    <cellStyle name="Normal 324 3" xfId="1798" xr:uid="{00000000-0005-0000-0000-0000EB040000}"/>
    <cellStyle name="Normal 325" xfId="706" xr:uid="{00000000-0005-0000-0000-0000EC040000}"/>
    <cellStyle name="Normal 325 2" xfId="1799" xr:uid="{00000000-0005-0000-0000-0000ED040000}"/>
    <cellStyle name="Normal 325 2 2" xfId="1800" xr:uid="{00000000-0005-0000-0000-0000EE040000}"/>
    <cellStyle name="Normal 325 3" xfId="1801" xr:uid="{00000000-0005-0000-0000-0000EF040000}"/>
    <cellStyle name="Normal 326" xfId="707" xr:uid="{00000000-0005-0000-0000-0000F0040000}"/>
    <cellStyle name="Normal 326 2" xfId="1802" xr:uid="{00000000-0005-0000-0000-0000F1040000}"/>
    <cellStyle name="Normal 326 2 2" xfId="1803" xr:uid="{00000000-0005-0000-0000-0000F2040000}"/>
    <cellStyle name="Normal 326 3" xfId="1804" xr:uid="{00000000-0005-0000-0000-0000F3040000}"/>
    <cellStyle name="Normal 327" xfId="708" xr:uid="{00000000-0005-0000-0000-0000F4040000}"/>
    <cellStyle name="Normal 327 2" xfId="1805" xr:uid="{00000000-0005-0000-0000-0000F5040000}"/>
    <cellStyle name="Normal 327 2 2" xfId="1806" xr:uid="{00000000-0005-0000-0000-0000F6040000}"/>
    <cellStyle name="Normal 327 3" xfId="1807" xr:uid="{00000000-0005-0000-0000-0000F7040000}"/>
    <cellStyle name="Normal 328" xfId="709" xr:uid="{00000000-0005-0000-0000-0000F8040000}"/>
    <cellStyle name="Normal 328 2" xfId="1808" xr:uid="{00000000-0005-0000-0000-0000F9040000}"/>
    <cellStyle name="Normal 328 2 2" xfId="1809" xr:uid="{00000000-0005-0000-0000-0000FA040000}"/>
    <cellStyle name="Normal 328 3" xfId="1810" xr:uid="{00000000-0005-0000-0000-0000FB040000}"/>
    <cellStyle name="Normal 329" xfId="710" xr:uid="{00000000-0005-0000-0000-0000FC040000}"/>
    <cellStyle name="Normal 329 2" xfId="1811" xr:uid="{00000000-0005-0000-0000-0000FD040000}"/>
    <cellStyle name="Normal 329 2 2" xfId="1812" xr:uid="{00000000-0005-0000-0000-0000FE040000}"/>
    <cellStyle name="Normal 329 3" xfId="1813" xr:uid="{00000000-0005-0000-0000-0000FF040000}"/>
    <cellStyle name="Normal 33 2" xfId="711" xr:uid="{00000000-0005-0000-0000-000000050000}"/>
    <cellStyle name="Normal 33 2 2" xfId="712" xr:uid="{00000000-0005-0000-0000-000001050000}"/>
    <cellStyle name="Normal 33 3" xfId="713" xr:uid="{00000000-0005-0000-0000-000002050000}"/>
    <cellStyle name="Normal 33 4" xfId="714" xr:uid="{00000000-0005-0000-0000-000003050000}"/>
    <cellStyle name="Normal 33 4 2" xfId="1814" xr:uid="{00000000-0005-0000-0000-000004050000}"/>
    <cellStyle name="Normal 33 4 2 2" xfId="1815" xr:uid="{00000000-0005-0000-0000-000005050000}"/>
    <cellStyle name="Normal 33 4 3" xfId="1816" xr:uid="{00000000-0005-0000-0000-000006050000}"/>
    <cellStyle name="Normal 33 5" xfId="1817" xr:uid="{00000000-0005-0000-0000-000007050000}"/>
    <cellStyle name="Normal 33 5 2" xfId="1818" xr:uid="{00000000-0005-0000-0000-000008050000}"/>
    <cellStyle name="Normal 33 6" xfId="1819" xr:uid="{00000000-0005-0000-0000-000009050000}"/>
    <cellStyle name="Normal 33 7" xfId="1820" xr:uid="{00000000-0005-0000-0000-00000A050000}"/>
    <cellStyle name="Normal 330" xfId="715" xr:uid="{00000000-0005-0000-0000-00000B050000}"/>
    <cellStyle name="Normal 330 2" xfId="716" xr:uid="{00000000-0005-0000-0000-00000C050000}"/>
    <cellStyle name="Normal 330 2 2" xfId="1822" xr:uid="{00000000-0005-0000-0000-00000D050000}"/>
    <cellStyle name="Normal 330 2 2 2" xfId="1823" xr:uid="{00000000-0005-0000-0000-00000E050000}"/>
    <cellStyle name="Normal 330 2 3" xfId="1824" xr:uid="{00000000-0005-0000-0000-00000F050000}"/>
    <cellStyle name="Normal 330 3" xfId="1821" xr:uid="{00000000-0005-0000-0000-000010050000}"/>
    <cellStyle name="Normal 331" xfId="717" xr:uid="{00000000-0005-0000-0000-000011050000}"/>
    <cellStyle name="Normal 331 2" xfId="1825" xr:uid="{00000000-0005-0000-0000-000012050000}"/>
    <cellStyle name="Normal 331 2 2" xfId="1826" xr:uid="{00000000-0005-0000-0000-000013050000}"/>
    <cellStyle name="Normal 331 3" xfId="1827" xr:uid="{00000000-0005-0000-0000-000014050000}"/>
    <cellStyle name="Normal 332" xfId="718" xr:uid="{00000000-0005-0000-0000-000015050000}"/>
    <cellStyle name="Normal 332 2" xfId="1828" xr:uid="{00000000-0005-0000-0000-000016050000}"/>
    <cellStyle name="Normal 332 2 2" xfId="1829" xr:uid="{00000000-0005-0000-0000-000017050000}"/>
    <cellStyle name="Normal 332 3" xfId="1830" xr:uid="{00000000-0005-0000-0000-000018050000}"/>
    <cellStyle name="Normal 333" xfId="719" xr:uid="{00000000-0005-0000-0000-000019050000}"/>
    <cellStyle name="Normal 333 2" xfId="1831" xr:uid="{00000000-0005-0000-0000-00001A050000}"/>
    <cellStyle name="Normal 333 2 2" xfId="1832" xr:uid="{00000000-0005-0000-0000-00001B050000}"/>
    <cellStyle name="Normal 333 3" xfId="1833" xr:uid="{00000000-0005-0000-0000-00001C050000}"/>
    <cellStyle name="Normal 334" xfId="720" xr:uid="{00000000-0005-0000-0000-00001D050000}"/>
    <cellStyle name="Normal 334 2" xfId="1834" xr:uid="{00000000-0005-0000-0000-00001E050000}"/>
    <cellStyle name="Normal 334 2 2" xfId="1835" xr:uid="{00000000-0005-0000-0000-00001F050000}"/>
    <cellStyle name="Normal 334 3" xfId="1836" xr:uid="{00000000-0005-0000-0000-000020050000}"/>
    <cellStyle name="Normal 335" xfId="721" xr:uid="{00000000-0005-0000-0000-000021050000}"/>
    <cellStyle name="Normal 335 2" xfId="1837" xr:uid="{00000000-0005-0000-0000-000022050000}"/>
    <cellStyle name="Normal 335 2 2" xfId="1838" xr:uid="{00000000-0005-0000-0000-000023050000}"/>
    <cellStyle name="Normal 335 3" xfId="1839" xr:uid="{00000000-0005-0000-0000-000024050000}"/>
    <cellStyle name="Normal 336" xfId="722" xr:uid="{00000000-0005-0000-0000-000025050000}"/>
    <cellStyle name="Normal 336 2" xfId="1840" xr:uid="{00000000-0005-0000-0000-000026050000}"/>
    <cellStyle name="Normal 336 2 2" xfId="1841" xr:uid="{00000000-0005-0000-0000-000027050000}"/>
    <cellStyle name="Normal 336 3" xfId="1842" xr:uid="{00000000-0005-0000-0000-000028050000}"/>
    <cellStyle name="Normal 337" xfId="723" xr:uid="{00000000-0005-0000-0000-000029050000}"/>
    <cellStyle name="Normal 337 2" xfId="1843" xr:uid="{00000000-0005-0000-0000-00002A050000}"/>
    <cellStyle name="Normal 337 2 2" xfId="1844" xr:uid="{00000000-0005-0000-0000-00002B050000}"/>
    <cellStyle name="Normal 337 3" xfId="1845" xr:uid="{00000000-0005-0000-0000-00002C050000}"/>
    <cellStyle name="Normal 338" xfId="724" xr:uid="{00000000-0005-0000-0000-00002D050000}"/>
    <cellStyle name="Normal 338 2" xfId="1846" xr:uid="{00000000-0005-0000-0000-00002E050000}"/>
    <cellStyle name="Normal 338 2 2" xfId="1847" xr:uid="{00000000-0005-0000-0000-00002F050000}"/>
    <cellStyle name="Normal 338 3" xfId="1848" xr:uid="{00000000-0005-0000-0000-000030050000}"/>
    <cellStyle name="Normal 339" xfId="725" xr:uid="{00000000-0005-0000-0000-000031050000}"/>
    <cellStyle name="Normal 339 2" xfId="1849" xr:uid="{00000000-0005-0000-0000-000032050000}"/>
    <cellStyle name="Normal 339 2 2" xfId="1850" xr:uid="{00000000-0005-0000-0000-000033050000}"/>
    <cellStyle name="Normal 339 3" xfId="1851" xr:uid="{00000000-0005-0000-0000-000034050000}"/>
    <cellStyle name="Normal 34 2" xfId="726" xr:uid="{00000000-0005-0000-0000-000035050000}"/>
    <cellStyle name="Normal 34 2 2" xfId="727" xr:uid="{00000000-0005-0000-0000-000036050000}"/>
    <cellStyle name="Normal 34 3" xfId="728" xr:uid="{00000000-0005-0000-0000-000037050000}"/>
    <cellStyle name="Normal 34 4" xfId="729" xr:uid="{00000000-0005-0000-0000-000038050000}"/>
    <cellStyle name="Normal 34 4 2" xfId="1852" xr:uid="{00000000-0005-0000-0000-000039050000}"/>
    <cellStyle name="Normal 34 5" xfId="1853" xr:uid="{00000000-0005-0000-0000-00003A050000}"/>
    <cellStyle name="Normal 34 6" xfId="1854" xr:uid="{00000000-0005-0000-0000-00003B050000}"/>
    <cellStyle name="Normal 340" xfId="730" xr:uid="{00000000-0005-0000-0000-00003C050000}"/>
    <cellStyle name="Normal 340 2" xfId="1855" xr:uid="{00000000-0005-0000-0000-00003D050000}"/>
    <cellStyle name="Normal 340 2 2" xfId="1856" xr:uid="{00000000-0005-0000-0000-00003E050000}"/>
    <cellStyle name="Normal 340 3" xfId="1857" xr:uid="{00000000-0005-0000-0000-00003F050000}"/>
    <cellStyle name="Normal 341" xfId="731" xr:uid="{00000000-0005-0000-0000-000040050000}"/>
    <cellStyle name="Normal 341 2" xfId="1858" xr:uid="{00000000-0005-0000-0000-000041050000}"/>
    <cellStyle name="Normal 341 2 2" xfId="1859" xr:uid="{00000000-0005-0000-0000-000042050000}"/>
    <cellStyle name="Normal 341 3" xfId="1860" xr:uid="{00000000-0005-0000-0000-000043050000}"/>
    <cellStyle name="Normal 342" xfId="732" xr:uid="{00000000-0005-0000-0000-000044050000}"/>
    <cellStyle name="Normal 342 2" xfId="1861" xr:uid="{00000000-0005-0000-0000-000045050000}"/>
    <cellStyle name="Normal 342 2 2" xfId="1862" xr:uid="{00000000-0005-0000-0000-000046050000}"/>
    <cellStyle name="Normal 342 3" xfId="1863" xr:uid="{00000000-0005-0000-0000-000047050000}"/>
    <cellStyle name="Normal 343" xfId="733" xr:uid="{00000000-0005-0000-0000-000048050000}"/>
    <cellStyle name="Normal 343 2" xfId="1864" xr:uid="{00000000-0005-0000-0000-000049050000}"/>
    <cellStyle name="Normal 343 2 2" xfId="1865" xr:uid="{00000000-0005-0000-0000-00004A050000}"/>
    <cellStyle name="Normal 343 3" xfId="1866" xr:uid="{00000000-0005-0000-0000-00004B050000}"/>
    <cellStyle name="Normal 344" xfId="734" xr:uid="{00000000-0005-0000-0000-00004C050000}"/>
    <cellStyle name="Normal 344 2" xfId="1867" xr:uid="{00000000-0005-0000-0000-00004D050000}"/>
    <cellStyle name="Normal 344 2 2" xfId="1868" xr:uid="{00000000-0005-0000-0000-00004E050000}"/>
    <cellStyle name="Normal 344 3" xfId="1869" xr:uid="{00000000-0005-0000-0000-00004F050000}"/>
    <cellStyle name="Normal 345" xfId="735" xr:uid="{00000000-0005-0000-0000-000050050000}"/>
    <cellStyle name="Normal 345 2" xfId="736" xr:uid="{00000000-0005-0000-0000-000051050000}"/>
    <cellStyle name="Normal 345 2 2" xfId="1871" xr:uid="{00000000-0005-0000-0000-000052050000}"/>
    <cellStyle name="Normal 345 2 2 2" xfId="1872" xr:uid="{00000000-0005-0000-0000-000053050000}"/>
    <cellStyle name="Normal 345 2 3" xfId="1873" xr:uid="{00000000-0005-0000-0000-000054050000}"/>
    <cellStyle name="Normal 345 3" xfId="1870" xr:uid="{00000000-0005-0000-0000-000055050000}"/>
    <cellStyle name="Normal 346" xfId="737" xr:uid="{00000000-0005-0000-0000-000056050000}"/>
    <cellStyle name="Normal 346 2" xfId="1874" xr:uid="{00000000-0005-0000-0000-000057050000}"/>
    <cellStyle name="Normal 346 2 2" xfId="1875" xr:uid="{00000000-0005-0000-0000-000058050000}"/>
    <cellStyle name="Normal 346 3" xfId="1876" xr:uid="{00000000-0005-0000-0000-000059050000}"/>
    <cellStyle name="Normal 347" xfId="738" xr:uid="{00000000-0005-0000-0000-00005A050000}"/>
    <cellStyle name="Normal 347 2" xfId="739" xr:uid="{00000000-0005-0000-0000-00005B050000}"/>
    <cellStyle name="Normal 347 2 2" xfId="1878" xr:uid="{00000000-0005-0000-0000-00005C050000}"/>
    <cellStyle name="Normal 347 2 2 2" xfId="1879" xr:uid="{00000000-0005-0000-0000-00005D050000}"/>
    <cellStyle name="Normal 347 2 3" xfId="1880" xr:uid="{00000000-0005-0000-0000-00005E050000}"/>
    <cellStyle name="Normal 347 3" xfId="1877" xr:uid="{00000000-0005-0000-0000-00005F050000}"/>
    <cellStyle name="Normal 348" xfId="740" xr:uid="{00000000-0005-0000-0000-000060050000}"/>
    <cellStyle name="Normal 348 2" xfId="1881" xr:uid="{00000000-0005-0000-0000-000061050000}"/>
    <cellStyle name="Normal 348 2 2" xfId="1882" xr:uid="{00000000-0005-0000-0000-000062050000}"/>
    <cellStyle name="Normal 348 3" xfId="1883" xr:uid="{00000000-0005-0000-0000-000063050000}"/>
    <cellStyle name="Normal 349" xfId="741" xr:uid="{00000000-0005-0000-0000-000064050000}"/>
    <cellStyle name="Normal 349 2" xfId="1884" xr:uid="{00000000-0005-0000-0000-000065050000}"/>
    <cellStyle name="Normal 349 2 2" xfId="1885" xr:uid="{00000000-0005-0000-0000-000066050000}"/>
    <cellStyle name="Normal 349 3" xfId="1886" xr:uid="{00000000-0005-0000-0000-000067050000}"/>
    <cellStyle name="Normal 35 2" xfId="742" xr:uid="{00000000-0005-0000-0000-000068050000}"/>
    <cellStyle name="Normal 35 2 2" xfId="743" xr:uid="{00000000-0005-0000-0000-000069050000}"/>
    <cellStyle name="Normal 35 3" xfId="744" xr:uid="{00000000-0005-0000-0000-00006A050000}"/>
    <cellStyle name="Normal 35 4" xfId="745" xr:uid="{00000000-0005-0000-0000-00006B050000}"/>
    <cellStyle name="Normal 35 4 2" xfId="1887" xr:uid="{00000000-0005-0000-0000-00006C050000}"/>
    <cellStyle name="Normal 35 5" xfId="1888" xr:uid="{00000000-0005-0000-0000-00006D050000}"/>
    <cellStyle name="Normal 35 6" xfId="1889" xr:uid="{00000000-0005-0000-0000-00006E050000}"/>
    <cellStyle name="Normal 350" xfId="746" xr:uid="{00000000-0005-0000-0000-00006F050000}"/>
    <cellStyle name="Normal 350 2" xfId="1890" xr:uid="{00000000-0005-0000-0000-000070050000}"/>
    <cellStyle name="Normal 350 2 2" xfId="1891" xr:uid="{00000000-0005-0000-0000-000071050000}"/>
    <cellStyle name="Normal 350 3" xfId="1892" xr:uid="{00000000-0005-0000-0000-000072050000}"/>
    <cellStyle name="Normal 351" xfId="747" xr:uid="{00000000-0005-0000-0000-000073050000}"/>
    <cellStyle name="Normal 351 2" xfId="1893" xr:uid="{00000000-0005-0000-0000-000074050000}"/>
    <cellStyle name="Normal 351 2 2" xfId="1894" xr:uid="{00000000-0005-0000-0000-000075050000}"/>
    <cellStyle name="Normal 351 3" xfId="1895" xr:uid="{00000000-0005-0000-0000-000076050000}"/>
    <cellStyle name="Normal 352" xfId="748" xr:uid="{00000000-0005-0000-0000-000077050000}"/>
    <cellStyle name="Normal 352 2" xfId="1896" xr:uid="{00000000-0005-0000-0000-000078050000}"/>
    <cellStyle name="Normal 352 2 2" xfId="1897" xr:uid="{00000000-0005-0000-0000-000079050000}"/>
    <cellStyle name="Normal 352 3" xfId="1898" xr:uid="{00000000-0005-0000-0000-00007A050000}"/>
    <cellStyle name="Normal 353" xfId="749" xr:uid="{00000000-0005-0000-0000-00007B050000}"/>
    <cellStyle name="Normal 353 2" xfId="1899" xr:uid="{00000000-0005-0000-0000-00007C050000}"/>
    <cellStyle name="Normal 353 2 2" xfId="1900" xr:uid="{00000000-0005-0000-0000-00007D050000}"/>
    <cellStyle name="Normal 353 3" xfId="1901" xr:uid="{00000000-0005-0000-0000-00007E050000}"/>
    <cellStyle name="Normal 354" xfId="750" xr:uid="{00000000-0005-0000-0000-00007F050000}"/>
    <cellStyle name="Normal 354 2" xfId="1902" xr:uid="{00000000-0005-0000-0000-000080050000}"/>
    <cellStyle name="Normal 354 2 2" xfId="1903" xr:uid="{00000000-0005-0000-0000-000081050000}"/>
    <cellStyle name="Normal 354 3" xfId="1904" xr:uid="{00000000-0005-0000-0000-000082050000}"/>
    <cellStyle name="Normal 355" xfId="751" xr:uid="{00000000-0005-0000-0000-000083050000}"/>
    <cellStyle name="Normal 355 2" xfId="1905" xr:uid="{00000000-0005-0000-0000-000084050000}"/>
    <cellStyle name="Normal 355 2 2" xfId="1906" xr:uid="{00000000-0005-0000-0000-000085050000}"/>
    <cellStyle name="Normal 355 3" xfId="1907" xr:uid="{00000000-0005-0000-0000-000086050000}"/>
    <cellStyle name="Normal 356" xfId="752" xr:uid="{00000000-0005-0000-0000-000087050000}"/>
    <cellStyle name="Normal 356 2" xfId="1908" xr:uid="{00000000-0005-0000-0000-000088050000}"/>
    <cellStyle name="Normal 356 2 2" xfId="1909" xr:uid="{00000000-0005-0000-0000-000089050000}"/>
    <cellStyle name="Normal 356 3" xfId="1910" xr:uid="{00000000-0005-0000-0000-00008A050000}"/>
    <cellStyle name="Normal 357" xfId="753" xr:uid="{00000000-0005-0000-0000-00008B050000}"/>
    <cellStyle name="Normal 357 2" xfId="1911" xr:uid="{00000000-0005-0000-0000-00008C050000}"/>
    <cellStyle name="Normal 357 2 2" xfId="1912" xr:uid="{00000000-0005-0000-0000-00008D050000}"/>
    <cellStyle name="Normal 357 3" xfId="1913" xr:uid="{00000000-0005-0000-0000-00008E050000}"/>
    <cellStyle name="Normal 358" xfId="754" xr:uid="{00000000-0005-0000-0000-00008F050000}"/>
    <cellStyle name="Normal 358 2" xfId="1914" xr:uid="{00000000-0005-0000-0000-000090050000}"/>
    <cellStyle name="Normal 358 2 2" xfId="1915" xr:uid="{00000000-0005-0000-0000-000091050000}"/>
    <cellStyle name="Normal 358 3" xfId="1916" xr:uid="{00000000-0005-0000-0000-000092050000}"/>
    <cellStyle name="Normal 359" xfId="755" xr:uid="{00000000-0005-0000-0000-000093050000}"/>
    <cellStyle name="Normal 359 2" xfId="1917" xr:uid="{00000000-0005-0000-0000-000094050000}"/>
    <cellStyle name="Normal 359 2 2" xfId="1918" xr:uid="{00000000-0005-0000-0000-000095050000}"/>
    <cellStyle name="Normal 359 3" xfId="1919" xr:uid="{00000000-0005-0000-0000-000096050000}"/>
    <cellStyle name="Normal 36 2" xfId="756" xr:uid="{00000000-0005-0000-0000-000097050000}"/>
    <cellStyle name="Normal 36 2 2" xfId="757" xr:uid="{00000000-0005-0000-0000-000098050000}"/>
    <cellStyle name="Normal 36 3" xfId="758" xr:uid="{00000000-0005-0000-0000-000099050000}"/>
    <cellStyle name="Normal 36 4" xfId="759" xr:uid="{00000000-0005-0000-0000-00009A050000}"/>
    <cellStyle name="Normal 36 4 2" xfId="1920" xr:uid="{00000000-0005-0000-0000-00009B050000}"/>
    <cellStyle name="Normal 36 5" xfId="1921" xr:uid="{00000000-0005-0000-0000-00009C050000}"/>
    <cellStyle name="Normal 36 6" xfId="1922" xr:uid="{00000000-0005-0000-0000-00009D050000}"/>
    <cellStyle name="Normal 360" xfId="760" xr:uid="{00000000-0005-0000-0000-00009E050000}"/>
    <cellStyle name="Normal 360 2" xfId="1923" xr:uid="{00000000-0005-0000-0000-00009F050000}"/>
    <cellStyle name="Normal 360 2 2" xfId="1924" xr:uid="{00000000-0005-0000-0000-0000A0050000}"/>
    <cellStyle name="Normal 360 3" xfId="1925" xr:uid="{00000000-0005-0000-0000-0000A1050000}"/>
    <cellStyle name="Normal 361" xfId="761" xr:uid="{00000000-0005-0000-0000-0000A2050000}"/>
    <cellStyle name="Normal 361 2" xfId="1926" xr:uid="{00000000-0005-0000-0000-0000A3050000}"/>
    <cellStyle name="Normal 361 2 2" xfId="1927" xr:uid="{00000000-0005-0000-0000-0000A4050000}"/>
    <cellStyle name="Normal 361 3" xfId="1928" xr:uid="{00000000-0005-0000-0000-0000A5050000}"/>
    <cellStyle name="Normal 362" xfId="762" xr:uid="{00000000-0005-0000-0000-0000A6050000}"/>
    <cellStyle name="Normal 362 2" xfId="1929" xr:uid="{00000000-0005-0000-0000-0000A7050000}"/>
    <cellStyle name="Normal 362 2 2" xfId="1930" xr:uid="{00000000-0005-0000-0000-0000A8050000}"/>
    <cellStyle name="Normal 362 3" xfId="1931" xr:uid="{00000000-0005-0000-0000-0000A9050000}"/>
    <cellStyle name="Normal 363" xfId="763" xr:uid="{00000000-0005-0000-0000-0000AA050000}"/>
    <cellStyle name="Normal 363 2" xfId="1932" xr:uid="{00000000-0005-0000-0000-0000AB050000}"/>
    <cellStyle name="Normal 363 2 2" xfId="1933" xr:uid="{00000000-0005-0000-0000-0000AC050000}"/>
    <cellStyle name="Normal 363 3" xfId="1934" xr:uid="{00000000-0005-0000-0000-0000AD050000}"/>
    <cellStyle name="Normal 364" xfId="764" xr:uid="{00000000-0005-0000-0000-0000AE050000}"/>
    <cellStyle name="Normal 364 2" xfId="1935" xr:uid="{00000000-0005-0000-0000-0000AF050000}"/>
    <cellStyle name="Normal 364 2 2" xfId="1936" xr:uid="{00000000-0005-0000-0000-0000B0050000}"/>
    <cellStyle name="Normal 364 3" xfId="1937" xr:uid="{00000000-0005-0000-0000-0000B1050000}"/>
    <cellStyle name="Normal 365" xfId="765" xr:uid="{00000000-0005-0000-0000-0000B2050000}"/>
    <cellStyle name="Normal 365 2" xfId="1938" xr:uid="{00000000-0005-0000-0000-0000B3050000}"/>
    <cellStyle name="Normal 365 2 2" xfId="1939" xr:uid="{00000000-0005-0000-0000-0000B4050000}"/>
    <cellStyle name="Normal 365 3" xfId="1940" xr:uid="{00000000-0005-0000-0000-0000B5050000}"/>
    <cellStyle name="Normal 366" xfId="766" xr:uid="{00000000-0005-0000-0000-0000B6050000}"/>
    <cellStyle name="Normal 366 2" xfId="1941" xr:uid="{00000000-0005-0000-0000-0000B7050000}"/>
    <cellStyle name="Normal 366 2 2" xfId="1942" xr:uid="{00000000-0005-0000-0000-0000B8050000}"/>
    <cellStyle name="Normal 366 3" xfId="1943" xr:uid="{00000000-0005-0000-0000-0000B9050000}"/>
    <cellStyle name="Normal 367" xfId="767" xr:uid="{00000000-0005-0000-0000-0000BA050000}"/>
    <cellStyle name="Normal 367 2" xfId="1944" xr:uid="{00000000-0005-0000-0000-0000BB050000}"/>
    <cellStyle name="Normal 367 2 2" xfId="1945" xr:uid="{00000000-0005-0000-0000-0000BC050000}"/>
    <cellStyle name="Normal 367 3" xfId="1946" xr:uid="{00000000-0005-0000-0000-0000BD050000}"/>
    <cellStyle name="Normal 368" xfId="768" xr:uid="{00000000-0005-0000-0000-0000BE050000}"/>
    <cellStyle name="Normal 368 2" xfId="1947" xr:uid="{00000000-0005-0000-0000-0000BF050000}"/>
    <cellStyle name="Normal 368 2 2" xfId="1948" xr:uid="{00000000-0005-0000-0000-0000C0050000}"/>
    <cellStyle name="Normal 368 3" xfId="1949" xr:uid="{00000000-0005-0000-0000-0000C1050000}"/>
    <cellStyle name="Normal 369" xfId="769" xr:uid="{00000000-0005-0000-0000-0000C2050000}"/>
    <cellStyle name="Normal 369 2" xfId="1950" xr:uid="{00000000-0005-0000-0000-0000C3050000}"/>
    <cellStyle name="Normal 369 2 2" xfId="1951" xr:uid="{00000000-0005-0000-0000-0000C4050000}"/>
    <cellStyle name="Normal 369 3" xfId="1952" xr:uid="{00000000-0005-0000-0000-0000C5050000}"/>
    <cellStyle name="Normal 37 2" xfId="770" xr:uid="{00000000-0005-0000-0000-0000C6050000}"/>
    <cellStyle name="Normal 37 2 2" xfId="771" xr:uid="{00000000-0005-0000-0000-0000C7050000}"/>
    <cellStyle name="Normal 37 3" xfId="772" xr:uid="{00000000-0005-0000-0000-0000C8050000}"/>
    <cellStyle name="Normal 37 4" xfId="773" xr:uid="{00000000-0005-0000-0000-0000C9050000}"/>
    <cellStyle name="Normal 37 5" xfId="774" xr:uid="{00000000-0005-0000-0000-0000CA050000}"/>
    <cellStyle name="Normal 37 5 2" xfId="1953" xr:uid="{00000000-0005-0000-0000-0000CB050000}"/>
    <cellStyle name="Normal 37 6" xfId="1954" xr:uid="{00000000-0005-0000-0000-0000CC050000}"/>
    <cellStyle name="Normal 37 7" xfId="1955" xr:uid="{00000000-0005-0000-0000-0000CD050000}"/>
    <cellStyle name="Normal 370" xfId="775" xr:uid="{00000000-0005-0000-0000-0000CE050000}"/>
    <cellStyle name="Normal 370 2" xfId="1956" xr:uid="{00000000-0005-0000-0000-0000CF050000}"/>
    <cellStyle name="Normal 370 2 2" xfId="1957" xr:uid="{00000000-0005-0000-0000-0000D0050000}"/>
    <cellStyle name="Normal 370 3" xfId="1958" xr:uid="{00000000-0005-0000-0000-0000D1050000}"/>
    <cellStyle name="Normal 371" xfId="776" xr:uid="{00000000-0005-0000-0000-0000D2050000}"/>
    <cellStyle name="Normal 371 2" xfId="1959" xr:uid="{00000000-0005-0000-0000-0000D3050000}"/>
    <cellStyle name="Normal 371 2 2" xfId="1960" xr:uid="{00000000-0005-0000-0000-0000D4050000}"/>
    <cellStyle name="Normal 371 3" xfId="1961" xr:uid="{00000000-0005-0000-0000-0000D5050000}"/>
    <cellStyle name="Normal 372" xfId="777" xr:uid="{00000000-0005-0000-0000-0000D6050000}"/>
    <cellStyle name="Normal 372 2" xfId="1962" xr:uid="{00000000-0005-0000-0000-0000D7050000}"/>
    <cellStyle name="Normal 372 2 2" xfId="1963" xr:uid="{00000000-0005-0000-0000-0000D8050000}"/>
    <cellStyle name="Normal 372 3" xfId="1964" xr:uid="{00000000-0005-0000-0000-0000D9050000}"/>
    <cellStyle name="Normal 373" xfId="778" xr:uid="{00000000-0005-0000-0000-0000DA050000}"/>
    <cellStyle name="Normal 373 2" xfId="1965" xr:uid="{00000000-0005-0000-0000-0000DB050000}"/>
    <cellStyle name="Normal 373 2 2" xfId="1966" xr:uid="{00000000-0005-0000-0000-0000DC050000}"/>
    <cellStyle name="Normal 373 3" xfId="1967" xr:uid="{00000000-0005-0000-0000-0000DD050000}"/>
    <cellStyle name="Normal 374" xfId="779" xr:uid="{00000000-0005-0000-0000-0000DE050000}"/>
    <cellStyle name="Normal 374 2" xfId="1968" xr:uid="{00000000-0005-0000-0000-0000DF050000}"/>
    <cellStyle name="Normal 374 2 2" xfId="1969" xr:uid="{00000000-0005-0000-0000-0000E0050000}"/>
    <cellStyle name="Normal 374 3" xfId="1970" xr:uid="{00000000-0005-0000-0000-0000E1050000}"/>
    <cellStyle name="Normal 375" xfId="780" xr:uid="{00000000-0005-0000-0000-0000E2050000}"/>
    <cellStyle name="Normal 375 2" xfId="1971" xr:uid="{00000000-0005-0000-0000-0000E3050000}"/>
    <cellStyle name="Normal 375 2 2" xfId="1972" xr:uid="{00000000-0005-0000-0000-0000E4050000}"/>
    <cellStyle name="Normal 375 3" xfId="1973" xr:uid="{00000000-0005-0000-0000-0000E5050000}"/>
    <cellStyle name="Normal 376" xfId="781" xr:uid="{00000000-0005-0000-0000-0000E6050000}"/>
    <cellStyle name="Normal 376 2" xfId="1974" xr:uid="{00000000-0005-0000-0000-0000E7050000}"/>
    <cellStyle name="Normal 376 2 2" xfId="1975" xr:uid="{00000000-0005-0000-0000-0000E8050000}"/>
    <cellStyle name="Normal 376 3" xfId="1976" xr:uid="{00000000-0005-0000-0000-0000E9050000}"/>
    <cellStyle name="Normal 377" xfId="782" xr:uid="{00000000-0005-0000-0000-0000EA050000}"/>
    <cellStyle name="Normal 377 2" xfId="1977" xr:uid="{00000000-0005-0000-0000-0000EB050000}"/>
    <cellStyle name="Normal 377 2 2" xfId="1978" xr:uid="{00000000-0005-0000-0000-0000EC050000}"/>
    <cellStyle name="Normal 377 3" xfId="1979" xr:uid="{00000000-0005-0000-0000-0000ED050000}"/>
    <cellStyle name="Normal 378" xfId="783" xr:uid="{00000000-0005-0000-0000-0000EE050000}"/>
    <cellStyle name="Normal 378 2" xfId="1980" xr:uid="{00000000-0005-0000-0000-0000EF050000}"/>
    <cellStyle name="Normal 378 2 2" xfId="1981" xr:uid="{00000000-0005-0000-0000-0000F0050000}"/>
    <cellStyle name="Normal 378 3" xfId="1982" xr:uid="{00000000-0005-0000-0000-0000F1050000}"/>
    <cellStyle name="Normal 379" xfId="784" xr:uid="{00000000-0005-0000-0000-0000F2050000}"/>
    <cellStyle name="Normal 379 2" xfId="1983" xr:uid="{00000000-0005-0000-0000-0000F3050000}"/>
    <cellStyle name="Normal 379 2 2" xfId="1984" xr:uid="{00000000-0005-0000-0000-0000F4050000}"/>
    <cellStyle name="Normal 379 3" xfId="1985" xr:uid="{00000000-0005-0000-0000-0000F5050000}"/>
    <cellStyle name="Normal 38 2" xfId="785" xr:uid="{00000000-0005-0000-0000-0000F6050000}"/>
    <cellStyle name="Normal 38 2 2" xfId="786" xr:uid="{00000000-0005-0000-0000-0000F7050000}"/>
    <cellStyle name="Normal 38 3" xfId="787" xr:uid="{00000000-0005-0000-0000-0000F8050000}"/>
    <cellStyle name="Normal 38 4" xfId="788" xr:uid="{00000000-0005-0000-0000-0000F9050000}"/>
    <cellStyle name="Normal 38 4 2" xfId="1986" xr:uid="{00000000-0005-0000-0000-0000FA050000}"/>
    <cellStyle name="Normal 38 5" xfId="1987" xr:uid="{00000000-0005-0000-0000-0000FB050000}"/>
    <cellStyle name="Normal 38 6" xfId="1988" xr:uid="{00000000-0005-0000-0000-0000FC050000}"/>
    <cellStyle name="Normal 380" xfId="789" xr:uid="{00000000-0005-0000-0000-0000FD050000}"/>
    <cellStyle name="Normal 380 2" xfId="1989" xr:uid="{00000000-0005-0000-0000-0000FE050000}"/>
    <cellStyle name="Normal 380 2 2" xfId="1990" xr:uid="{00000000-0005-0000-0000-0000FF050000}"/>
    <cellStyle name="Normal 380 3" xfId="1991" xr:uid="{00000000-0005-0000-0000-000000060000}"/>
    <cellStyle name="Normal 381" xfId="790" xr:uid="{00000000-0005-0000-0000-000001060000}"/>
    <cellStyle name="Normal 381 2" xfId="791" xr:uid="{00000000-0005-0000-0000-000002060000}"/>
    <cellStyle name="Normal 381 2 2" xfId="1993" xr:uid="{00000000-0005-0000-0000-000003060000}"/>
    <cellStyle name="Normal 381 2 2 2" xfId="1994" xr:uid="{00000000-0005-0000-0000-000004060000}"/>
    <cellStyle name="Normal 381 2 3" xfId="1995" xr:uid="{00000000-0005-0000-0000-000005060000}"/>
    <cellStyle name="Normal 381 3" xfId="1992" xr:uid="{00000000-0005-0000-0000-000006060000}"/>
    <cellStyle name="Normal 382" xfId="792" xr:uid="{00000000-0005-0000-0000-000007060000}"/>
    <cellStyle name="Normal 382 2" xfId="1996" xr:uid="{00000000-0005-0000-0000-000008060000}"/>
    <cellStyle name="Normal 382 2 2" xfId="1997" xr:uid="{00000000-0005-0000-0000-000009060000}"/>
    <cellStyle name="Normal 382 3" xfId="1998" xr:uid="{00000000-0005-0000-0000-00000A060000}"/>
    <cellStyle name="Normal 383" xfId="793" xr:uid="{00000000-0005-0000-0000-00000B060000}"/>
    <cellStyle name="Normal 383 2" xfId="1999" xr:uid="{00000000-0005-0000-0000-00000C060000}"/>
    <cellStyle name="Normal 384" xfId="794" xr:uid="{00000000-0005-0000-0000-00000D060000}"/>
    <cellStyle name="Normal 384 2" xfId="2000" xr:uid="{00000000-0005-0000-0000-00000E060000}"/>
    <cellStyle name="Normal 384 2 2" xfId="2001" xr:uid="{00000000-0005-0000-0000-00000F060000}"/>
    <cellStyle name="Normal 384 3" xfId="2002" xr:uid="{00000000-0005-0000-0000-000010060000}"/>
    <cellStyle name="Normal 385" xfId="795" xr:uid="{00000000-0005-0000-0000-000011060000}"/>
    <cellStyle name="Normal 385 2" xfId="2003" xr:uid="{00000000-0005-0000-0000-000012060000}"/>
    <cellStyle name="Normal 385 2 2" xfId="2004" xr:uid="{00000000-0005-0000-0000-000013060000}"/>
    <cellStyle name="Normal 385 3" xfId="2005" xr:uid="{00000000-0005-0000-0000-000014060000}"/>
    <cellStyle name="Normal 386" xfId="796" xr:uid="{00000000-0005-0000-0000-000015060000}"/>
    <cellStyle name="Normal 386 2" xfId="2006" xr:uid="{00000000-0005-0000-0000-000016060000}"/>
    <cellStyle name="Normal 386 2 2" xfId="2007" xr:uid="{00000000-0005-0000-0000-000017060000}"/>
    <cellStyle name="Normal 386 3" xfId="2008" xr:uid="{00000000-0005-0000-0000-000018060000}"/>
    <cellStyle name="Normal 387" xfId="797" xr:uid="{00000000-0005-0000-0000-000019060000}"/>
    <cellStyle name="Normal 387 2" xfId="2009" xr:uid="{00000000-0005-0000-0000-00001A060000}"/>
    <cellStyle name="Normal 387 2 2" xfId="2010" xr:uid="{00000000-0005-0000-0000-00001B060000}"/>
    <cellStyle name="Normal 387 3" xfId="2011" xr:uid="{00000000-0005-0000-0000-00001C060000}"/>
    <cellStyle name="Normal 388" xfId="798" xr:uid="{00000000-0005-0000-0000-00001D060000}"/>
    <cellStyle name="Normal 388 2" xfId="2012" xr:uid="{00000000-0005-0000-0000-00001E060000}"/>
    <cellStyle name="Normal 388 2 2" xfId="2013" xr:uid="{00000000-0005-0000-0000-00001F060000}"/>
    <cellStyle name="Normal 388 3" xfId="2014" xr:uid="{00000000-0005-0000-0000-000020060000}"/>
    <cellStyle name="Normal 389" xfId="799" xr:uid="{00000000-0005-0000-0000-000021060000}"/>
    <cellStyle name="Normal 389 2" xfId="2015" xr:uid="{00000000-0005-0000-0000-000022060000}"/>
    <cellStyle name="Normal 389 2 2" xfId="2016" xr:uid="{00000000-0005-0000-0000-000023060000}"/>
    <cellStyle name="Normal 389 3" xfId="2017" xr:uid="{00000000-0005-0000-0000-000024060000}"/>
    <cellStyle name="Normal 39 2" xfId="800" xr:uid="{00000000-0005-0000-0000-000025060000}"/>
    <cellStyle name="Normal 39 2 2" xfId="801" xr:uid="{00000000-0005-0000-0000-000026060000}"/>
    <cellStyle name="Normal 39 3" xfId="802" xr:uid="{00000000-0005-0000-0000-000027060000}"/>
    <cellStyle name="Normal 39 4" xfId="803" xr:uid="{00000000-0005-0000-0000-000028060000}"/>
    <cellStyle name="Normal 39 4 2" xfId="2018" xr:uid="{00000000-0005-0000-0000-000029060000}"/>
    <cellStyle name="Normal 39 5" xfId="2019" xr:uid="{00000000-0005-0000-0000-00002A060000}"/>
    <cellStyle name="Normal 39 6" xfId="2020" xr:uid="{00000000-0005-0000-0000-00002B060000}"/>
    <cellStyle name="Normal 390" xfId="804" xr:uid="{00000000-0005-0000-0000-00002C060000}"/>
    <cellStyle name="Normal 390 2" xfId="2021" xr:uid="{00000000-0005-0000-0000-00002D060000}"/>
    <cellStyle name="Normal 390 2 2" xfId="2022" xr:uid="{00000000-0005-0000-0000-00002E060000}"/>
    <cellStyle name="Normal 390 3" xfId="2023" xr:uid="{00000000-0005-0000-0000-00002F060000}"/>
    <cellStyle name="Normal 391" xfId="805" xr:uid="{00000000-0005-0000-0000-000030060000}"/>
    <cellStyle name="Normal 391 2" xfId="2024" xr:uid="{00000000-0005-0000-0000-000031060000}"/>
    <cellStyle name="Normal 391 2 2" xfId="2025" xr:uid="{00000000-0005-0000-0000-000032060000}"/>
    <cellStyle name="Normal 391 3" xfId="2026" xr:uid="{00000000-0005-0000-0000-000033060000}"/>
    <cellStyle name="Normal 392" xfId="806" xr:uid="{00000000-0005-0000-0000-000034060000}"/>
    <cellStyle name="Normal 392 2" xfId="807" xr:uid="{00000000-0005-0000-0000-000035060000}"/>
    <cellStyle name="Normal 392 2 2" xfId="2028" xr:uid="{00000000-0005-0000-0000-000036060000}"/>
    <cellStyle name="Normal 392 2 2 2" xfId="2029" xr:uid="{00000000-0005-0000-0000-000037060000}"/>
    <cellStyle name="Normal 392 2 3" xfId="2030" xr:uid="{00000000-0005-0000-0000-000038060000}"/>
    <cellStyle name="Normal 392 3" xfId="2027" xr:uid="{00000000-0005-0000-0000-000039060000}"/>
    <cellStyle name="Normal 393" xfId="808" xr:uid="{00000000-0005-0000-0000-00003A060000}"/>
    <cellStyle name="Normal 393 2" xfId="809" xr:uid="{00000000-0005-0000-0000-00003B060000}"/>
    <cellStyle name="Normal 393 2 2" xfId="2032" xr:uid="{00000000-0005-0000-0000-00003C060000}"/>
    <cellStyle name="Normal 393 2 2 2" xfId="2033" xr:uid="{00000000-0005-0000-0000-00003D060000}"/>
    <cellStyle name="Normal 393 2 3" xfId="2034" xr:uid="{00000000-0005-0000-0000-00003E060000}"/>
    <cellStyle name="Normal 393 3" xfId="2031" xr:uid="{00000000-0005-0000-0000-00003F060000}"/>
    <cellStyle name="Normal 394" xfId="810" xr:uid="{00000000-0005-0000-0000-000040060000}"/>
    <cellStyle name="Normal 394 2" xfId="2035" xr:uid="{00000000-0005-0000-0000-000041060000}"/>
    <cellStyle name="Normal 394 2 2" xfId="2036" xr:uid="{00000000-0005-0000-0000-000042060000}"/>
    <cellStyle name="Normal 394 3" xfId="2037" xr:uid="{00000000-0005-0000-0000-000043060000}"/>
    <cellStyle name="Normal 395" xfId="811" xr:uid="{00000000-0005-0000-0000-000044060000}"/>
    <cellStyle name="Normal 395 2" xfId="2038" xr:uid="{00000000-0005-0000-0000-000045060000}"/>
    <cellStyle name="Normal 395 2 2" xfId="2039" xr:uid="{00000000-0005-0000-0000-000046060000}"/>
    <cellStyle name="Normal 395 3" xfId="2040" xr:uid="{00000000-0005-0000-0000-000047060000}"/>
    <cellStyle name="Normal 396" xfId="812" xr:uid="{00000000-0005-0000-0000-000048060000}"/>
    <cellStyle name="Normal 396 2" xfId="2041" xr:uid="{00000000-0005-0000-0000-000049060000}"/>
    <cellStyle name="Normal 396 2 2" xfId="2042" xr:uid="{00000000-0005-0000-0000-00004A060000}"/>
    <cellStyle name="Normal 396 3" xfId="2043" xr:uid="{00000000-0005-0000-0000-00004B060000}"/>
    <cellStyle name="Normal 397" xfId="813" xr:uid="{00000000-0005-0000-0000-00004C060000}"/>
    <cellStyle name="Normal 397 2" xfId="2044" xr:uid="{00000000-0005-0000-0000-00004D060000}"/>
    <cellStyle name="Normal 397 2 2" xfId="2045" xr:uid="{00000000-0005-0000-0000-00004E060000}"/>
    <cellStyle name="Normal 397 3" xfId="2046" xr:uid="{00000000-0005-0000-0000-00004F060000}"/>
    <cellStyle name="Normal 398" xfId="814" xr:uid="{00000000-0005-0000-0000-000050060000}"/>
    <cellStyle name="Normal 398 2" xfId="2047" xr:uid="{00000000-0005-0000-0000-000051060000}"/>
    <cellStyle name="Normal 398 2 2" xfId="2048" xr:uid="{00000000-0005-0000-0000-000052060000}"/>
    <cellStyle name="Normal 398 3" xfId="2049" xr:uid="{00000000-0005-0000-0000-000053060000}"/>
    <cellStyle name="Normal 399" xfId="815" xr:uid="{00000000-0005-0000-0000-000054060000}"/>
    <cellStyle name="Normal 399 2" xfId="2050" xr:uid="{00000000-0005-0000-0000-000055060000}"/>
    <cellStyle name="Normal 399 2 2" xfId="2051" xr:uid="{00000000-0005-0000-0000-000056060000}"/>
    <cellStyle name="Normal 399 3" xfId="2052" xr:uid="{00000000-0005-0000-0000-000057060000}"/>
    <cellStyle name="Normal 4" xfId="30" xr:uid="{00000000-0005-0000-0000-000058060000}"/>
    <cellStyle name="Normal 4 2" xfId="816" xr:uid="{00000000-0005-0000-0000-000059060000}"/>
    <cellStyle name="Normal 4 2 2" xfId="817" xr:uid="{00000000-0005-0000-0000-00005A060000}"/>
    <cellStyle name="Normal 4 3" xfId="818" xr:uid="{00000000-0005-0000-0000-00005B060000}"/>
    <cellStyle name="Normal 4 4" xfId="819" xr:uid="{00000000-0005-0000-0000-00005C060000}"/>
    <cellStyle name="Normal 4 4 2" xfId="2053" xr:uid="{00000000-0005-0000-0000-00005D060000}"/>
    <cellStyle name="Normal 4 5" xfId="1263" xr:uid="{00000000-0005-0000-0000-00005E060000}"/>
    <cellStyle name="Normal 4 5 2" xfId="2054" xr:uid="{00000000-0005-0000-0000-00005F060000}"/>
    <cellStyle name="Normal 4 6" xfId="2055" xr:uid="{00000000-0005-0000-0000-000060060000}"/>
    <cellStyle name="Normal 40 2" xfId="820" xr:uid="{00000000-0005-0000-0000-000061060000}"/>
    <cellStyle name="Normal 40 2 2" xfId="821" xr:uid="{00000000-0005-0000-0000-000062060000}"/>
    <cellStyle name="Normal 40 3" xfId="822" xr:uid="{00000000-0005-0000-0000-000063060000}"/>
    <cellStyle name="Normal 40 4" xfId="823" xr:uid="{00000000-0005-0000-0000-000064060000}"/>
    <cellStyle name="Normal 40 4 2" xfId="2056" xr:uid="{00000000-0005-0000-0000-000065060000}"/>
    <cellStyle name="Normal 40 5" xfId="2057" xr:uid="{00000000-0005-0000-0000-000066060000}"/>
    <cellStyle name="Normal 40 6" xfId="2058" xr:uid="{00000000-0005-0000-0000-000067060000}"/>
    <cellStyle name="Normal 400" xfId="824" xr:uid="{00000000-0005-0000-0000-000068060000}"/>
    <cellStyle name="Normal 400 2" xfId="2059" xr:uid="{00000000-0005-0000-0000-000069060000}"/>
    <cellStyle name="Normal 400 2 2" xfId="2060" xr:uid="{00000000-0005-0000-0000-00006A060000}"/>
    <cellStyle name="Normal 400 3" xfId="2061" xr:uid="{00000000-0005-0000-0000-00006B060000}"/>
    <cellStyle name="Normal 401" xfId="825" xr:uid="{00000000-0005-0000-0000-00006C060000}"/>
    <cellStyle name="Normal 401 2" xfId="2062" xr:uid="{00000000-0005-0000-0000-00006D060000}"/>
    <cellStyle name="Normal 401 2 2" xfId="2063" xr:uid="{00000000-0005-0000-0000-00006E060000}"/>
    <cellStyle name="Normal 401 3" xfId="2064" xr:uid="{00000000-0005-0000-0000-00006F060000}"/>
    <cellStyle name="Normal 402" xfId="826" xr:uid="{00000000-0005-0000-0000-000070060000}"/>
    <cellStyle name="Normal 402 2" xfId="2065" xr:uid="{00000000-0005-0000-0000-000071060000}"/>
    <cellStyle name="Normal 402 2 2" xfId="2066" xr:uid="{00000000-0005-0000-0000-000072060000}"/>
    <cellStyle name="Normal 402 3" xfId="2067" xr:uid="{00000000-0005-0000-0000-000073060000}"/>
    <cellStyle name="Normal 403" xfId="827" xr:uid="{00000000-0005-0000-0000-000074060000}"/>
    <cellStyle name="Normal 403 2" xfId="2068" xr:uid="{00000000-0005-0000-0000-000075060000}"/>
    <cellStyle name="Normal 403 2 2" xfId="2069" xr:uid="{00000000-0005-0000-0000-000076060000}"/>
    <cellStyle name="Normal 403 3" xfId="2070" xr:uid="{00000000-0005-0000-0000-000077060000}"/>
    <cellStyle name="Normal 404" xfId="828" xr:uid="{00000000-0005-0000-0000-000078060000}"/>
    <cellStyle name="Normal 404 2" xfId="2071" xr:uid="{00000000-0005-0000-0000-000079060000}"/>
    <cellStyle name="Normal 404 2 2" xfId="2072" xr:uid="{00000000-0005-0000-0000-00007A060000}"/>
    <cellStyle name="Normal 404 3" xfId="2073" xr:uid="{00000000-0005-0000-0000-00007B060000}"/>
    <cellStyle name="Normal 405" xfId="829" xr:uid="{00000000-0005-0000-0000-00007C060000}"/>
    <cellStyle name="Normal 405 2" xfId="2074" xr:uid="{00000000-0005-0000-0000-00007D060000}"/>
    <cellStyle name="Normal 405 2 2" xfId="2075" xr:uid="{00000000-0005-0000-0000-00007E060000}"/>
    <cellStyle name="Normal 405 3" xfId="2076" xr:uid="{00000000-0005-0000-0000-00007F060000}"/>
    <cellStyle name="Normal 406" xfId="830" xr:uid="{00000000-0005-0000-0000-000080060000}"/>
    <cellStyle name="Normal 406 2" xfId="2077" xr:uid="{00000000-0005-0000-0000-000081060000}"/>
    <cellStyle name="Normal 406 2 2" xfId="2078" xr:uid="{00000000-0005-0000-0000-000082060000}"/>
    <cellStyle name="Normal 406 3" xfId="2079" xr:uid="{00000000-0005-0000-0000-000083060000}"/>
    <cellStyle name="Normal 407" xfId="831" xr:uid="{00000000-0005-0000-0000-000084060000}"/>
    <cellStyle name="Normal 407 2" xfId="2080" xr:uid="{00000000-0005-0000-0000-000085060000}"/>
    <cellStyle name="Normal 407 2 2" xfId="2081" xr:uid="{00000000-0005-0000-0000-000086060000}"/>
    <cellStyle name="Normal 407 3" xfId="2082" xr:uid="{00000000-0005-0000-0000-000087060000}"/>
    <cellStyle name="Normal 408" xfId="832" xr:uid="{00000000-0005-0000-0000-000088060000}"/>
    <cellStyle name="Normal 408 2" xfId="2083" xr:uid="{00000000-0005-0000-0000-000089060000}"/>
    <cellStyle name="Normal 408 2 2" xfId="2084" xr:uid="{00000000-0005-0000-0000-00008A060000}"/>
    <cellStyle name="Normal 408 3" xfId="2085" xr:uid="{00000000-0005-0000-0000-00008B060000}"/>
    <cellStyle name="Normal 409" xfId="833" xr:uid="{00000000-0005-0000-0000-00008C060000}"/>
    <cellStyle name="Normal 409 2" xfId="2086" xr:uid="{00000000-0005-0000-0000-00008D060000}"/>
    <cellStyle name="Normal 409 2 2" xfId="2087" xr:uid="{00000000-0005-0000-0000-00008E060000}"/>
    <cellStyle name="Normal 409 3" xfId="2088" xr:uid="{00000000-0005-0000-0000-00008F060000}"/>
    <cellStyle name="Normal 41 2" xfId="834" xr:uid="{00000000-0005-0000-0000-000090060000}"/>
    <cellStyle name="Normal 41 2 2" xfId="835" xr:uid="{00000000-0005-0000-0000-000091060000}"/>
    <cellStyle name="Normal 41 3" xfId="836" xr:uid="{00000000-0005-0000-0000-000092060000}"/>
    <cellStyle name="Normal 41 4" xfId="837" xr:uid="{00000000-0005-0000-0000-000093060000}"/>
    <cellStyle name="Normal 41 5" xfId="838" xr:uid="{00000000-0005-0000-0000-000094060000}"/>
    <cellStyle name="Normal 41 5 2" xfId="2089" xr:uid="{00000000-0005-0000-0000-000095060000}"/>
    <cellStyle name="Normal 41 6" xfId="2090" xr:uid="{00000000-0005-0000-0000-000096060000}"/>
    <cellStyle name="Normal 41 7" xfId="2091" xr:uid="{00000000-0005-0000-0000-000097060000}"/>
    <cellStyle name="Normal 410" xfId="839" xr:uid="{00000000-0005-0000-0000-000098060000}"/>
    <cellStyle name="Normal 410 2" xfId="2092" xr:uid="{00000000-0005-0000-0000-000099060000}"/>
    <cellStyle name="Normal 410 2 2" xfId="2093" xr:uid="{00000000-0005-0000-0000-00009A060000}"/>
    <cellStyle name="Normal 410 3" xfId="2094" xr:uid="{00000000-0005-0000-0000-00009B060000}"/>
    <cellStyle name="Normal 411" xfId="840" xr:uid="{00000000-0005-0000-0000-00009C060000}"/>
    <cellStyle name="Normal 411 2" xfId="2095" xr:uid="{00000000-0005-0000-0000-00009D060000}"/>
    <cellStyle name="Normal 411 2 2" xfId="2096" xr:uid="{00000000-0005-0000-0000-00009E060000}"/>
    <cellStyle name="Normal 411 3" xfId="2097" xr:uid="{00000000-0005-0000-0000-00009F060000}"/>
    <cellStyle name="Normal 412" xfId="841" xr:uid="{00000000-0005-0000-0000-0000A0060000}"/>
    <cellStyle name="Normal 412 2" xfId="2098" xr:uid="{00000000-0005-0000-0000-0000A1060000}"/>
    <cellStyle name="Normal 412 2 2" xfId="2099" xr:uid="{00000000-0005-0000-0000-0000A2060000}"/>
    <cellStyle name="Normal 412 3" xfId="2100" xr:uid="{00000000-0005-0000-0000-0000A3060000}"/>
    <cellStyle name="Normal 413" xfId="842" xr:uid="{00000000-0005-0000-0000-0000A4060000}"/>
    <cellStyle name="Normal 413 2" xfId="2101" xr:uid="{00000000-0005-0000-0000-0000A5060000}"/>
    <cellStyle name="Normal 413 2 2" xfId="2102" xr:uid="{00000000-0005-0000-0000-0000A6060000}"/>
    <cellStyle name="Normal 413 3" xfId="2103" xr:uid="{00000000-0005-0000-0000-0000A7060000}"/>
    <cellStyle name="Normal 414" xfId="843" xr:uid="{00000000-0005-0000-0000-0000A8060000}"/>
    <cellStyle name="Normal 414 2" xfId="2104" xr:uid="{00000000-0005-0000-0000-0000A9060000}"/>
    <cellStyle name="Normal 414 2 2" xfId="2105" xr:uid="{00000000-0005-0000-0000-0000AA060000}"/>
    <cellStyle name="Normal 414 3" xfId="2106" xr:uid="{00000000-0005-0000-0000-0000AB060000}"/>
    <cellStyle name="Normal 415" xfId="844" xr:uid="{00000000-0005-0000-0000-0000AC060000}"/>
    <cellStyle name="Normal 415 2" xfId="2107" xr:uid="{00000000-0005-0000-0000-0000AD060000}"/>
    <cellStyle name="Normal 415 2 2" xfId="2108" xr:uid="{00000000-0005-0000-0000-0000AE060000}"/>
    <cellStyle name="Normal 415 3" xfId="2109" xr:uid="{00000000-0005-0000-0000-0000AF060000}"/>
    <cellStyle name="Normal 416" xfId="845" xr:uid="{00000000-0005-0000-0000-0000B0060000}"/>
    <cellStyle name="Normal 416 2" xfId="2110" xr:uid="{00000000-0005-0000-0000-0000B1060000}"/>
    <cellStyle name="Normal 416 2 2" xfId="2111" xr:uid="{00000000-0005-0000-0000-0000B2060000}"/>
    <cellStyle name="Normal 416 3" xfId="2112" xr:uid="{00000000-0005-0000-0000-0000B3060000}"/>
    <cellStyle name="Normal 417" xfId="846" xr:uid="{00000000-0005-0000-0000-0000B4060000}"/>
    <cellStyle name="Normal 417 2" xfId="2113" xr:uid="{00000000-0005-0000-0000-0000B5060000}"/>
    <cellStyle name="Normal 417 2 2" xfId="2114" xr:uid="{00000000-0005-0000-0000-0000B6060000}"/>
    <cellStyle name="Normal 417 3" xfId="2115" xr:uid="{00000000-0005-0000-0000-0000B7060000}"/>
    <cellStyle name="Normal 418" xfId="847" xr:uid="{00000000-0005-0000-0000-0000B8060000}"/>
    <cellStyle name="Normal 418 2" xfId="2116" xr:uid="{00000000-0005-0000-0000-0000B9060000}"/>
    <cellStyle name="Normal 418 2 2" xfId="2117" xr:uid="{00000000-0005-0000-0000-0000BA060000}"/>
    <cellStyle name="Normal 418 3" xfId="2118" xr:uid="{00000000-0005-0000-0000-0000BB060000}"/>
    <cellStyle name="Normal 419" xfId="848" xr:uid="{00000000-0005-0000-0000-0000BC060000}"/>
    <cellStyle name="Normal 419 2" xfId="2119" xr:uid="{00000000-0005-0000-0000-0000BD060000}"/>
    <cellStyle name="Normal 419 2 2" xfId="2120" xr:uid="{00000000-0005-0000-0000-0000BE060000}"/>
    <cellStyle name="Normal 419 3" xfId="2121" xr:uid="{00000000-0005-0000-0000-0000BF060000}"/>
    <cellStyle name="Normal 42 2" xfId="849" xr:uid="{00000000-0005-0000-0000-0000C0060000}"/>
    <cellStyle name="Normal 42 2 2" xfId="850" xr:uid="{00000000-0005-0000-0000-0000C1060000}"/>
    <cellStyle name="Normal 42 3" xfId="851" xr:uid="{00000000-0005-0000-0000-0000C2060000}"/>
    <cellStyle name="Normal 42 4" xfId="852" xr:uid="{00000000-0005-0000-0000-0000C3060000}"/>
    <cellStyle name="Normal 42 4 2" xfId="2122" xr:uid="{00000000-0005-0000-0000-0000C4060000}"/>
    <cellStyle name="Normal 42 5" xfId="2123" xr:uid="{00000000-0005-0000-0000-0000C5060000}"/>
    <cellStyle name="Normal 42 6" xfId="2124" xr:uid="{00000000-0005-0000-0000-0000C6060000}"/>
    <cellStyle name="Normal 420" xfId="853" xr:uid="{00000000-0005-0000-0000-0000C7060000}"/>
    <cellStyle name="Normal 421" xfId="854" xr:uid="{00000000-0005-0000-0000-0000C8060000}"/>
    <cellStyle name="Normal 422" xfId="855" xr:uid="{00000000-0005-0000-0000-0000C9060000}"/>
    <cellStyle name="Normal 423" xfId="856" xr:uid="{00000000-0005-0000-0000-0000CA060000}"/>
    <cellStyle name="Normal 424" xfId="857" xr:uid="{00000000-0005-0000-0000-0000CB060000}"/>
    <cellStyle name="Normal 425" xfId="858" xr:uid="{00000000-0005-0000-0000-0000CC060000}"/>
    <cellStyle name="Normal 426" xfId="859" xr:uid="{00000000-0005-0000-0000-0000CD060000}"/>
    <cellStyle name="Normal 427" xfId="860" xr:uid="{00000000-0005-0000-0000-0000CE060000}"/>
    <cellStyle name="Normal 428" xfId="861" xr:uid="{00000000-0005-0000-0000-0000CF060000}"/>
    <cellStyle name="Normal 429" xfId="862" xr:uid="{00000000-0005-0000-0000-0000D0060000}"/>
    <cellStyle name="Normal 43 2" xfId="863" xr:uid="{00000000-0005-0000-0000-0000D1060000}"/>
    <cellStyle name="Normal 43 2 2" xfId="864" xr:uid="{00000000-0005-0000-0000-0000D2060000}"/>
    <cellStyle name="Normal 43 3" xfId="865" xr:uid="{00000000-0005-0000-0000-0000D3060000}"/>
    <cellStyle name="Normal 43 4" xfId="866" xr:uid="{00000000-0005-0000-0000-0000D4060000}"/>
    <cellStyle name="Normal 43 4 2" xfId="2125" xr:uid="{00000000-0005-0000-0000-0000D5060000}"/>
    <cellStyle name="Normal 43 5" xfId="2126" xr:uid="{00000000-0005-0000-0000-0000D6060000}"/>
    <cellStyle name="Normal 43 6" xfId="2127" xr:uid="{00000000-0005-0000-0000-0000D7060000}"/>
    <cellStyle name="Normal 430" xfId="867" xr:uid="{00000000-0005-0000-0000-0000D8060000}"/>
    <cellStyle name="Normal 430 2" xfId="2128" xr:uid="{00000000-0005-0000-0000-0000D9060000}"/>
    <cellStyle name="Normal 431" xfId="868" xr:uid="{00000000-0005-0000-0000-0000DA060000}"/>
    <cellStyle name="Normal 432" xfId="869" xr:uid="{00000000-0005-0000-0000-0000DB060000}"/>
    <cellStyle name="Normal 433" xfId="870" xr:uid="{00000000-0005-0000-0000-0000DC060000}"/>
    <cellStyle name="Normal 434" xfId="871" xr:uid="{00000000-0005-0000-0000-0000DD060000}"/>
    <cellStyle name="Normal 435" xfId="872" xr:uid="{00000000-0005-0000-0000-0000DE060000}"/>
    <cellStyle name="Normal 436" xfId="873" xr:uid="{00000000-0005-0000-0000-0000DF060000}"/>
    <cellStyle name="Normal 437" xfId="874" xr:uid="{00000000-0005-0000-0000-0000E0060000}"/>
    <cellStyle name="Normal 438" xfId="875" xr:uid="{00000000-0005-0000-0000-0000E1060000}"/>
    <cellStyle name="Normal 439" xfId="876" xr:uid="{00000000-0005-0000-0000-0000E2060000}"/>
    <cellStyle name="Normal 44 2" xfId="877" xr:uid="{00000000-0005-0000-0000-0000E3060000}"/>
    <cellStyle name="Normal 44 2 2" xfId="878" xr:uid="{00000000-0005-0000-0000-0000E4060000}"/>
    <cellStyle name="Normal 44 3" xfId="879" xr:uid="{00000000-0005-0000-0000-0000E5060000}"/>
    <cellStyle name="Normal 44 4" xfId="880" xr:uid="{00000000-0005-0000-0000-0000E6060000}"/>
    <cellStyle name="Normal 44 4 2" xfId="2129" xr:uid="{00000000-0005-0000-0000-0000E7060000}"/>
    <cellStyle name="Normal 44 5" xfId="2130" xr:uid="{00000000-0005-0000-0000-0000E8060000}"/>
    <cellStyle name="Normal 44 6" xfId="2131" xr:uid="{00000000-0005-0000-0000-0000E9060000}"/>
    <cellStyle name="Normal 440" xfId="881" xr:uid="{00000000-0005-0000-0000-0000EA060000}"/>
    <cellStyle name="Normal 441" xfId="882" xr:uid="{00000000-0005-0000-0000-0000EB060000}"/>
    <cellStyle name="Normal 442" xfId="883" xr:uid="{00000000-0005-0000-0000-0000EC060000}"/>
    <cellStyle name="Normal 443" xfId="884" xr:uid="{00000000-0005-0000-0000-0000ED060000}"/>
    <cellStyle name="Normal 444" xfId="885" xr:uid="{00000000-0005-0000-0000-0000EE060000}"/>
    <cellStyle name="Normal 445" xfId="886" xr:uid="{00000000-0005-0000-0000-0000EF060000}"/>
    <cellStyle name="Normal 446" xfId="887" xr:uid="{00000000-0005-0000-0000-0000F0060000}"/>
    <cellStyle name="Normal 447" xfId="888" xr:uid="{00000000-0005-0000-0000-0000F1060000}"/>
    <cellStyle name="Normal 448" xfId="889" xr:uid="{00000000-0005-0000-0000-0000F2060000}"/>
    <cellStyle name="Normal 449" xfId="890" xr:uid="{00000000-0005-0000-0000-0000F3060000}"/>
    <cellStyle name="Normal 45 2" xfId="891" xr:uid="{00000000-0005-0000-0000-0000F4060000}"/>
    <cellStyle name="Normal 45 2 2" xfId="892" xr:uid="{00000000-0005-0000-0000-0000F5060000}"/>
    <cellStyle name="Normal 45 3" xfId="893" xr:uid="{00000000-0005-0000-0000-0000F6060000}"/>
    <cellStyle name="Normal 45 4" xfId="894" xr:uid="{00000000-0005-0000-0000-0000F7060000}"/>
    <cellStyle name="Normal 45 4 2" xfId="2132" xr:uid="{00000000-0005-0000-0000-0000F8060000}"/>
    <cellStyle name="Normal 45 5" xfId="2133" xr:uid="{00000000-0005-0000-0000-0000F9060000}"/>
    <cellStyle name="Normal 45 6" xfId="2134" xr:uid="{00000000-0005-0000-0000-0000FA060000}"/>
    <cellStyle name="Normal 450" xfId="895" xr:uid="{00000000-0005-0000-0000-0000FB060000}"/>
    <cellStyle name="Normal 450 2" xfId="2135" xr:uid="{00000000-0005-0000-0000-0000FC060000}"/>
    <cellStyle name="Normal 451" xfId="896" xr:uid="{00000000-0005-0000-0000-0000FD060000}"/>
    <cellStyle name="Normal 451 2" xfId="2136" xr:uid="{00000000-0005-0000-0000-0000FE060000}"/>
    <cellStyle name="Normal 452" xfId="897" xr:uid="{00000000-0005-0000-0000-0000FF060000}"/>
    <cellStyle name="Normal 452 2" xfId="2137" xr:uid="{00000000-0005-0000-0000-000000070000}"/>
    <cellStyle name="Normal 453" xfId="898" xr:uid="{00000000-0005-0000-0000-000001070000}"/>
    <cellStyle name="Normal 454" xfId="899" xr:uid="{00000000-0005-0000-0000-000002070000}"/>
    <cellStyle name="Normal 455" xfId="900" xr:uid="{00000000-0005-0000-0000-000003070000}"/>
    <cellStyle name="Normal 456" xfId="901" xr:uid="{00000000-0005-0000-0000-000004070000}"/>
    <cellStyle name="Normal 457" xfId="902" xr:uid="{00000000-0005-0000-0000-000005070000}"/>
    <cellStyle name="Normal 458" xfId="903" xr:uid="{00000000-0005-0000-0000-000006070000}"/>
    <cellStyle name="Normal 459" xfId="904" xr:uid="{00000000-0005-0000-0000-000007070000}"/>
    <cellStyle name="Normal 46 2" xfId="905" xr:uid="{00000000-0005-0000-0000-000008070000}"/>
    <cellStyle name="Normal 46 2 2" xfId="906" xr:uid="{00000000-0005-0000-0000-000009070000}"/>
    <cellStyle name="Normal 46 3" xfId="907" xr:uid="{00000000-0005-0000-0000-00000A070000}"/>
    <cellStyle name="Normal 46 4" xfId="908" xr:uid="{00000000-0005-0000-0000-00000B070000}"/>
    <cellStyle name="Normal 46 5" xfId="909" xr:uid="{00000000-0005-0000-0000-00000C070000}"/>
    <cellStyle name="Normal 46 5 2" xfId="2138" xr:uid="{00000000-0005-0000-0000-00000D070000}"/>
    <cellStyle name="Normal 46 6" xfId="2139" xr:uid="{00000000-0005-0000-0000-00000E070000}"/>
    <cellStyle name="Normal 46 7" xfId="2140" xr:uid="{00000000-0005-0000-0000-00000F070000}"/>
    <cellStyle name="Normal 460" xfId="910" xr:uid="{00000000-0005-0000-0000-000010070000}"/>
    <cellStyle name="Normal 461" xfId="911" xr:uid="{00000000-0005-0000-0000-000011070000}"/>
    <cellStyle name="Normal 462" xfId="912" xr:uid="{00000000-0005-0000-0000-000012070000}"/>
    <cellStyle name="Normal 463" xfId="913" xr:uid="{00000000-0005-0000-0000-000013070000}"/>
    <cellStyle name="Normal 464" xfId="914" xr:uid="{00000000-0005-0000-0000-000014070000}"/>
    <cellStyle name="Normal 465" xfId="915" xr:uid="{00000000-0005-0000-0000-000015070000}"/>
    <cellStyle name="Normal 466" xfId="916" xr:uid="{00000000-0005-0000-0000-000016070000}"/>
    <cellStyle name="Normal 467" xfId="917" xr:uid="{00000000-0005-0000-0000-000017070000}"/>
    <cellStyle name="Normal 468" xfId="918" xr:uid="{00000000-0005-0000-0000-000018070000}"/>
    <cellStyle name="Normal 469" xfId="919" xr:uid="{00000000-0005-0000-0000-000019070000}"/>
    <cellStyle name="Normal 47 2" xfId="920" xr:uid="{00000000-0005-0000-0000-00001A070000}"/>
    <cellStyle name="Normal 47 2 2" xfId="921" xr:uid="{00000000-0005-0000-0000-00001B070000}"/>
    <cellStyle name="Normal 47 3" xfId="922" xr:uid="{00000000-0005-0000-0000-00001C070000}"/>
    <cellStyle name="Normal 47 4" xfId="923" xr:uid="{00000000-0005-0000-0000-00001D070000}"/>
    <cellStyle name="Normal 47 4 2" xfId="2141" xr:uid="{00000000-0005-0000-0000-00001E070000}"/>
    <cellStyle name="Normal 47 5" xfId="2142" xr:uid="{00000000-0005-0000-0000-00001F070000}"/>
    <cellStyle name="Normal 47 6" xfId="2143" xr:uid="{00000000-0005-0000-0000-000020070000}"/>
    <cellStyle name="Normal 470" xfId="924" xr:uid="{00000000-0005-0000-0000-000021070000}"/>
    <cellStyle name="Normal 471" xfId="925" xr:uid="{00000000-0005-0000-0000-000022070000}"/>
    <cellStyle name="Normal 472" xfId="926" xr:uid="{00000000-0005-0000-0000-000023070000}"/>
    <cellStyle name="Normal 473" xfId="927" xr:uid="{00000000-0005-0000-0000-000024070000}"/>
    <cellStyle name="Normal 474" xfId="928" xr:uid="{00000000-0005-0000-0000-000025070000}"/>
    <cellStyle name="Normal 475" xfId="929" xr:uid="{00000000-0005-0000-0000-000026070000}"/>
    <cellStyle name="Normal 476" xfId="930" xr:uid="{00000000-0005-0000-0000-000027070000}"/>
    <cellStyle name="Normal 477" xfId="931" xr:uid="{00000000-0005-0000-0000-000028070000}"/>
    <cellStyle name="Normal 478" xfId="932" xr:uid="{00000000-0005-0000-0000-000029070000}"/>
    <cellStyle name="Normal 479" xfId="933" xr:uid="{00000000-0005-0000-0000-00002A070000}"/>
    <cellStyle name="Normal 48 2" xfId="934" xr:uid="{00000000-0005-0000-0000-00002B070000}"/>
    <cellStyle name="Normal 48 2 2" xfId="935" xr:uid="{00000000-0005-0000-0000-00002C070000}"/>
    <cellStyle name="Normal 48 3" xfId="936" xr:uid="{00000000-0005-0000-0000-00002D070000}"/>
    <cellStyle name="Normal 48 4" xfId="937" xr:uid="{00000000-0005-0000-0000-00002E070000}"/>
    <cellStyle name="Normal 48 4 2" xfId="2144" xr:uid="{00000000-0005-0000-0000-00002F070000}"/>
    <cellStyle name="Normal 48 5" xfId="2145" xr:uid="{00000000-0005-0000-0000-000030070000}"/>
    <cellStyle name="Normal 48 6" xfId="2146" xr:uid="{00000000-0005-0000-0000-000031070000}"/>
    <cellStyle name="Normal 480" xfId="938" xr:uid="{00000000-0005-0000-0000-000032070000}"/>
    <cellStyle name="Normal 481" xfId="939" xr:uid="{00000000-0005-0000-0000-000033070000}"/>
    <cellStyle name="Normal 482" xfId="940" xr:uid="{00000000-0005-0000-0000-000034070000}"/>
    <cellStyle name="Normal 483" xfId="941" xr:uid="{00000000-0005-0000-0000-000035070000}"/>
    <cellStyle name="Normal 484" xfId="942" xr:uid="{00000000-0005-0000-0000-000036070000}"/>
    <cellStyle name="Normal 485" xfId="943" xr:uid="{00000000-0005-0000-0000-000037070000}"/>
    <cellStyle name="Normal 486" xfId="944" xr:uid="{00000000-0005-0000-0000-000038070000}"/>
    <cellStyle name="Normal 487" xfId="945" xr:uid="{00000000-0005-0000-0000-000039070000}"/>
    <cellStyle name="Normal 488" xfId="946" xr:uid="{00000000-0005-0000-0000-00003A070000}"/>
    <cellStyle name="Normal 489" xfId="947" xr:uid="{00000000-0005-0000-0000-00003B070000}"/>
    <cellStyle name="Normal 49 2" xfId="948" xr:uid="{00000000-0005-0000-0000-00003C070000}"/>
    <cellStyle name="Normal 49 2 2" xfId="949" xr:uid="{00000000-0005-0000-0000-00003D070000}"/>
    <cellStyle name="Normal 49 3" xfId="950" xr:uid="{00000000-0005-0000-0000-00003E070000}"/>
    <cellStyle name="Normal 49 4" xfId="951" xr:uid="{00000000-0005-0000-0000-00003F070000}"/>
    <cellStyle name="Normal 49 4 2" xfId="2147" xr:uid="{00000000-0005-0000-0000-000040070000}"/>
    <cellStyle name="Normal 49 5" xfId="2148" xr:uid="{00000000-0005-0000-0000-000041070000}"/>
    <cellStyle name="Normal 49 6" xfId="2149" xr:uid="{00000000-0005-0000-0000-000042070000}"/>
    <cellStyle name="Normal 490" xfId="952" xr:uid="{00000000-0005-0000-0000-000043070000}"/>
    <cellStyle name="Normal 491" xfId="953" xr:uid="{00000000-0005-0000-0000-000044070000}"/>
    <cellStyle name="Normal 492" xfId="954" xr:uid="{00000000-0005-0000-0000-000045070000}"/>
    <cellStyle name="Normal 493" xfId="955" xr:uid="{00000000-0005-0000-0000-000046070000}"/>
    <cellStyle name="Normal 493 2" xfId="956" xr:uid="{00000000-0005-0000-0000-000047070000}"/>
    <cellStyle name="Normal 493 3" xfId="2150" xr:uid="{00000000-0005-0000-0000-000048070000}"/>
    <cellStyle name="Normal 494" xfId="957" xr:uid="{00000000-0005-0000-0000-000049070000}"/>
    <cellStyle name="Normal 495" xfId="958" xr:uid="{00000000-0005-0000-0000-00004A070000}"/>
    <cellStyle name="Normal 496" xfId="959" xr:uid="{00000000-0005-0000-0000-00004B070000}"/>
    <cellStyle name="Normal 497" xfId="960" xr:uid="{00000000-0005-0000-0000-00004C070000}"/>
    <cellStyle name="Normal 498" xfId="961" xr:uid="{00000000-0005-0000-0000-00004D070000}"/>
    <cellStyle name="Normal 499" xfId="962" xr:uid="{00000000-0005-0000-0000-00004E070000}"/>
    <cellStyle name="Normal 5" xfId="31" xr:uid="{00000000-0005-0000-0000-00004F070000}"/>
    <cellStyle name="Normal 5 2" xfId="963" xr:uid="{00000000-0005-0000-0000-000050070000}"/>
    <cellStyle name="Normal 5 2 2" xfId="964" xr:uid="{00000000-0005-0000-0000-000051070000}"/>
    <cellStyle name="Normal 5 3" xfId="965" xr:uid="{00000000-0005-0000-0000-000052070000}"/>
    <cellStyle name="Normal 5 4" xfId="966" xr:uid="{00000000-0005-0000-0000-000053070000}"/>
    <cellStyle name="Normal 5 4 2" xfId="2151" xr:uid="{00000000-0005-0000-0000-000054070000}"/>
    <cellStyle name="Normal 5 5" xfId="1264" xr:uid="{00000000-0005-0000-0000-000055070000}"/>
    <cellStyle name="Normal 5 5 2" xfId="2152" xr:uid="{00000000-0005-0000-0000-000056070000}"/>
    <cellStyle name="Normal 5 6" xfId="2153" xr:uid="{00000000-0005-0000-0000-000057070000}"/>
    <cellStyle name="Normal 50 2" xfId="967" xr:uid="{00000000-0005-0000-0000-000058070000}"/>
    <cellStyle name="Normal 50 2 2" xfId="968" xr:uid="{00000000-0005-0000-0000-000059070000}"/>
    <cellStyle name="Normal 50 3" xfId="969" xr:uid="{00000000-0005-0000-0000-00005A070000}"/>
    <cellStyle name="Normal 50 4" xfId="970" xr:uid="{00000000-0005-0000-0000-00005B070000}"/>
    <cellStyle name="Normal 50 4 2" xfId="2154" xr:uid="{00000000-0005-0000-0000-00005C070000}"/>
    <cellStyle name="Normal 50 5" xfId="2155" xr:uid="{00000000-0005-0000-0000-00005D070000}"/>
    <cellStyle name="Normal 50 6" xfId="2156" xr:uid="{00000000-0005-0000-0000-00005E070000}"/>
    <cellStyle name="Normal 500" xfId="971" xr:uid="{00000000-0005-0000-0000-00005F070000}"/>
    <cellStyle name="Normal 500 2" xfId="2157" xr:uid="{00000000-0005-0000-0000-000060070000}"/>
    <cellStyle name="Normal 501" xfId="972" xr:uid="{00000000-0005-0000-0000-000061070000}"/>
    <cellStyle name="Normal 502" xfId="973" xr:uid="{00000000-0005-0000-0000-000062070000}"/>
    <cellStyle name="Normal 503" xfId="974" xr:uid="{00000000-0005-0000-0000-000063070000}"/>
    <cellStyle name="Normal 504" xfId="975" xr:uid="{00000000-0005-0000-0000-000064070000}"/>
    <cellStyle name="Normal 505" xfId="976" xr:uid="{00000000-0005-0000-0000-000065070000}"/>
    <cellStyle name="Normal 506" xfId="977" xr:uid="{00000000-0005-0000-0000-000066070000}"/>
    <cellStyle name="Normal 507" xfId="978" xr:uid="{00000000-0005-0000-0000-000067070000}"/>
    <cellStyle name="Normal 508" xfId="979" xr:uid="{00000000-0005-0000-0000-000068070000}"/>
    <cellStyle name="Normal 509" xfId="980" xr:uid="{00000000-0005-0000-0000-000069070000}"/>
    <cellStyle name="Normal 51 2" xfId="981" xr:uid="{00000000-0005-0000-0000-00006A070000}"/>
    <cellStyle name="Normal 51 2 2" xfId="982" xr:uid="{00000000-0005-0000-0000-00006B070000}"/>
    <cellStyle name="Normal 51 3" xfId="983" xr:uid="{00000000-0005-0000-0000-00006C070000}"/>
    <cellStyle name="Normal 51 4" xfId="984" xr:uid="{00000000-0005-0000-0000-00006D070000}"/>
    <cellStyle name="Normal 51 4 2" xfId="2158" xr:uid="{00000000-0005-0000-0000-00006E070000}"/>
    <cellStyle name="Normal 51 5" xfId="2159" xr:uid="{00000000-0005-0000-0000-00006F070000}"/>
    <cellStyle name="Normal 51 6" xfId="2160" xr:uid="{00000000-0005-0000-0000-000070070000}"/>
    <cellStyle name="Normal 510" xfId="985" xr:uid="{00000000-0005-0000-0000-000071070000}"/>
    <cellStyle name="Normal 511" xfId="986" xr:uid="{00000000-0005-0000-0000-000072070000}"/>
    <cellStyle name="Normal 512" xfId="987" xr:uid="{00000000-0005-0000-0000-000073070000}"/>
    <cellStyle name="Normal 513" xfId="988" xr:uid="{00000000-0005-0000-0000-000074070000}"/>
    <cellStyle name="Normal 514" xfId="989" xr:uid="{00000000-0005-0000-0000-000075070000}"/>
    <cellStyle name="Normal 515" xfId="990" xr:uid="{00000000-0005-0000-0000-000076070000}"/>
    <cellStyle name="Normal 516" xfId="991" xr:uid="{00000000-0005-0000-0000-000077070000}"/>
    <cellStyle name="Normal 517" xfId="992" xr:uid="{00000000-0005-0000-0000-000078070000}"/>
    <cellStyle name="Normal 518" xfId="993" xr:uid="{00000000-0005-0000-0000-000079070000}"/>
    <cellStyle name="Normal 518 2" xfId="994" xr:uid="{00000000-0005-0000-0000-00007A070000}"/>
    <cellStyle name="Normal 518 3" xfId="2161" xr:uid="{00000000-0005-0000-0000-00007B070000}"/>
    <cellStyle name="Normal 519" xfId="995" xr:uid="{00000000-0005-0000-0000-00007C070000}"/>
    <cellStyle name="Normal 52 2" xfId="996" xr:uid="{00000000-0005-0000-0000-00007D070000}"/>
    <cellStyle name="Normal 52 2 2" xfId="997" xr:uid="{00000000-0005-0000-0000-00007E070000}"/>
    <cellStyle name="Normal 52 3" xfId="998" xr:uid="{00000000-0005-0000-0000-00007F070000}"/>
    <cellStyle name="Normal 52 4" xfId="999" xr:uid="{00000000-0005-0000-0000-000080070000}"/>
    <cellStyle name="Normal 52 4 2" xfId="2162" xr:uid="{00000000-0005-0000-0000-000081070000}"/>
    <cellStyle name="Normal 52 5" xfId="2163" xr:uid="{00000000-0005-0000-0000-000082070000}"/>
    <cellStyle name="Normal 52 6" xfId="2164" xr:uid="{00000000-0005-0000-0000-000083070000}"/>
    <cellStyle name="Normal 520" xfId="1000" xr:uid="{00000000-0005-0000-0000-000084070000}"/>
    <cellStyle name="Normal 521" xfId="1001" xr:uid="{00000000-0005-0000-0000-000085070000}"/>
    <cellStyle name="Normal 522" xfId="1002" xr:uid="{00000000-0005-0000-0000-000086070000}"/>
    <cellStyle name="Normal 523" xfId="1003" xr:uid="{00000000-0005-0000-0000-000087070000}"/>
    <cellStyle name="Normal 524" xfId="1004" xr:uid="{00000000-0005-0000-0000-000088070000}"/>
    <cellStyle name="Normal 525" xfId="1005" xr:uid="{00000000-0005-0000-0000-000089070000}"/>
    <cellStyle name="Normal 526" xfId="1006" xr:uid="{00000000-0005-0000-0000-00008A070000}"/>
    <cellStyle name="Normal 527" xfId="1007" xr:uid="{00000000-0005-0000-0000-00008B070000}"/>
    <cellStyle name="Normal 528" xfId="1008" xr:uid="{00000000-0005-0000-0000-00008C070000}"/>
    <cellStyle name="Normal 529" xfId="1009" xr:uid="{00000000-0005-0000-0000-00008D070000}"/>
    <cellStyle name="Normal 53 2" xfId="1010" xr:uid="{00000000-0005-0000-0000-00008E070000}"/>
    <cellStyle name="Normal 53 2 2" xfId="1011" xr:uid="{00000000-0005-0000-0000-00008F070000}"/>
    <cellStyle name="Normal 53 3" xfId="1012" xr:uid="{00000000-0005-0000-0000-000090070000}"/>
    <cellStyle name="Normal 53 4" xfId="1013" xr:uid="{00000000-0005-0000-0000-000091070000}"/>
    <cellStyle name="Normal 53 4 2" xfId="2165" xr:uid="{00000000-0005-0000-0000-000092070000}"/>
    <cellStyle name="Normal 53 5" xfId="2166" xr:uid="{00000000-0005-0000-0000-000093070000}"/>
    <cellStyle name="Normal 53 6" xfId="2167" xr:uid="{00000000-0005-0000-0000-000094070000}"/>
    <cellStyle name="Normal 530" xfId="1014" xr:uid="{00000000-0005-0000-0000-000095070000}"/>
    <cellStyle name="Normal 530 2" xfId="2168" xr:uid="{00000000-0005-0000-0000-000096070000}"/>
    <cellStyle name="Normal 531" xfId="2169" xr:uid="{00000000-0005-0000-0000-000097070000}"/>
    <cellStyle name="Normal 54 2" xfId="1015" xr:uid="{00000000-0005-0000-0000-000098070000}"/>
    <cellStyle name="Normal 54 2 2" xfId="1016" xr:uid="{00000000-0005-0000-0000-000099070000}"/>
    <cellStyle name="Normal 54 3" xfId="1017" xr:uid="{00000000-0005-0000-0000-00009A070000}"/>
    <cellStyle name="Normal 54 4" xfId="1018" xr:uid="{00000000-0005-0000-0000-00009B070000}"/>
    <cellStyle name="Normal 54 4 2" xfId="2170" xr:uid="{00000000-0005-0000-0000-00009C070000}"/>
    <cellStyle name="Normal 54 5" xfId="2171" xr:uid="{00000000-0005-0000-0000-00009D070000}"/>
    <cellStyle name="Normal 54 6" xfId="2172" xr:uid="{00000000-0005-0000-0000-00009E070000}"/>
    <cellStyle name="Normal 55 2" xfId="1019" xr:uid="{00000000-0005-0000-0000-00009F070000}"/>
    <cellStyle name="Normal 55 2 2" xfId="1020" xr:uid="{00000000-0005-0000-0000-0000A0070000}"/>
    <cellStyle name="Normal 55 3" xfId="1021" xr:uid="{00000000-0005-0000-0000-0000A1070000}"/>
    <cellStyle name="Normal 55 4" xfId="1022" xr:uid="{00000000-0005-0000-0000-0000A2070000}"/>
    <cellStyle name="Normal 55 4 2" xfId="2173" xr:uid="{00000000-0005-0000-0000-0000A3070000}"/>
    <cellStyle name="Normal 55 5" xfId="2174" xr:uid="{00000000-0005-0000-0000-0000A4070000}"/>
    <cellStyle name="Normal 55 6" xfId="2175" xr:uid="{00000000-0005-0000-0000-0000A5070000}"/>
    <cellStyle name="Normal 56 2" xfId="1023" xr:uid="{00000000-0005-0000-0000-0000A6070000}"/>
    <cellStyle name="Normal 56 2 2" xfId="1024" xr:uid="{00000000-0005-0000-0000-0000A7070000}"/>
    <cellStyle name="Normal 56 3" xfId="1025" xr:uid="{00000000-0005-0000-0000-0000A8070000}"/>
    <cellStyle name="Normal 56 4" xfId="1026" xr:uid="{00000000-0005-0000-0000-0000A9070000}"/>
    <cellStyle name="Normal 56 4 2" xfId="2176" xr:uid="{00000000-0005-0000-0000-0000AA070000}"/>
    <cellStyle name="Normal 56 5" xfId="2177" xr:uid="{00000000-0005-0000-0000-0000AB070000}"/>
    <cellStyle name="Normal 56 6" xfId="2178" xr:uid="{00000000-0005-0000-0000-0000AC070000}"/>
    <cellStyle name="Normal 57 2" xfId="1027" xr:uid="{00000000-0005-0000-0000-0000AD070000}"/>
    <cellStyle name="Normal 57 2 2" xfId="1028" xr:uid="{00000000-0005-0000-0000-0000AE070000}"/>
    <cellStyle name="Normal 57 3" xfId="1029" xr:uid="{00000000-0005-0000-0000-0000AF070000}"/>
    <cellStyle name="Normal 57 4" xfId="1030" xr:uid="{00000000-0005-0000-0000-0000B0070000}"/>
    <cellStyle name="Normal 57 4 2" xfId="2179" xr:uid="{00000000-0005-0000-0000-0000B1070000}"/>
    <cellStyle name="Normal 57 5" xfId="2180" xr:uid="{00000000-0005-0000-0000-0000B2070000}"/>
    <cellStyle name="Normal 57 6" xfId="2181" xr:uid="{00000000-0005-0000-0000-0000B3070000}"/>
    <cellStyle name="Normal 58 2" xfId="1031" xr:uid="{00000000-0005-0000-0000-0000B4070000}"/>
    <cellStyle name="Normal 58 2 2" xfId="1032" xr:uid="{00000000-0005-0000-0000-0000B5070000}"/>
    <cellStyle name="Normal 58 3" xfId="1033" xr:uid="{00000000-0005-0000-0000-0000B6070000}"/>
    <cellStyle name="Normal 58 4" xfId="1034" xr:uid="{00000000-0005-0000-0000-0000B7070000}"/>
    <cellStyle name="Normal 58 4 2" xfId="2182" xr:uid="{00000000-0005-0000-0000-0000B8070000}"/>
    <cellStyle name="Normal 58 5" xfId="2183" xr:uid="{00000000-0005-0000-0000-0000B9070000}"/>
    <cellStyle name="Normal 58 6" xfId="2184" xr:uid="{00000000-0005-0000-0000-0000BA070000}"/>
    <cellStyle name="Normal 59 2" xfId="1035" xr:uid="{00000000-0005-0000-0000-0000BB070000}"/>
    <cellStyle name="Normal 59 2 2" xfId="1036" xr:uid="{00000000-0005-0000-0000-0000BC070000}"/>
    <cellStyle name="Normal 59 3" xfId="1037" xr:uid="{00000000-0005-0000-0000-0000BD070000}"/>
    <cellStyle name="Normal 59 4" xfId="1038" xr:uid="{00000000-0005-0000-0000-0000BE070000}"/>
    <cellStyle name="Normal 59 4 2" xfId="2185" xr:uid="{00000000-0005-0000-0000-0000BF070000}"/>
    <cellStyle name="Normal 59 5" xfId="2186" xr:uid="{00000000-0005-0000-0000-0000C0070000}"/>
    <cellStyle name="Normal 59 6" xfId="2187" xr:uid="{00000000-0005-0000-0000-0000C1070000}"/>
    <cellStyle name="Normal 6" xfId="32" xr:uid="{00000000-0005-0000-0000-0000C2070000}"/>
    <cellStyle name="Normal 6 2" xfId="1039" xr:uid="{00000000-0005-0000-0000-0000C3070000}"/>
    <cellStyle name="Normal 6 2 2" xfId="1040" xr:uid="{00000000-0005-0000-0000-0000C4070000}"/>
    <cellStyle name="Normal 6 3" xfId="1041" xr:uid="{00000000-0005-0000-0000-0000C5070000}"/>
    <cellStyle name="Normal 6 4" xfId="1042" xr:uid="{00000000-0005-0000-0000-0000C6070000}"/>
    <cellStyle name="Normal 6 4 2" xfId="2188" xr:uid="{00000000-0005-0000-0000-0000C7070000}"/>
    <cellStyle name="Normal 6 5" xfId="1265" xr:uid="{00000000-0005-0000-0000-0000C8070000}"/>
    <cellStyle name="Normal 6 5 2" xfId="2189" xr:uid="{00000000-0005-0000-0000-0000C9070000}"/>
    <cellStyle name="Normal 6 6" xfId="2190" xr:uid="{00000000-0005-0000-0000-0000CA070000}"/>
    <cellStyle name="Normal 60 2" xfId="1043" xr:uid="{00000000-0005-0000-0000-0000CB070000}"/>
    <cellStyle name="Normal 60 2 2" xfId="1044" xr:uid="{00000000-0005-0000-0000-0000CC070000}"/>
    <cellStyle name="Normal 60 3" xfId="1045" xr:uid="{00000000-0005-0000-0000-0000CD070000}"/>
    <cellStyle name="Normal 60 4" xfId="1046" xr:uid="{00000000-0005-0000-0000-0000CE070000}"/>
    <cellStyle name="Normal 60 4 2" xfId="2191" xr:uid="{00000000-0005-0000-0000-0000CF070000}"/>
    <cellStyle name="Normal 60 5" xfId="2192" xr:uid="{00000000-0005-0000-0000-0000D0070000}"/>
    <cellStyle name="Normal 60 6" xfId="2193" xr:uid="{00000000-0005-0000-0000-0000D1070000}"/>
    <cellStyle name="Normal 61 2" xfId="1047" xr:uid="{00000000-0005-0000-0000-0000D2070000}"/>
    <cellStyle name="Normal 61 2 2" xfId="1048" xr:uid="{00000000-0005-0000-0000-0000D3070000}"/>
    <cellStyle name="Normal 61 3" xfId="1049" xr:uid="{00000000-0005-0000-0000-0000D4070000}"/>
    <cellStyle name="Normal 61 4" xfId="1050" xr:uid="{00000000-0005-0000-0000-0000D5070000}"/>
    <cellStyle name="Normal 61 4 2" xfId="2194" xr:uid="{00000000-0005-0000-0000-0000D6070000}"/>
    <cellStyle name="Normal 61 5" xfId="2195" xr:uid="{00000000-0005-0000-0000-0000D7070000}"/>
    <cellStyle name="Normal 61 6" xfId="2196" xr:uid="{00000000-0005-0000-0000-0000D8070000}"/>
    <cellStyle name="Normal 62 2" xfId="1051" xr:uid="{00000000-0005-0000-0000-0000D9070000}"/>
    <cellStyle name="Normal 62 2 2" xfId="1052" xr:uid="{00000000-0005-0000-0000-0000DA070000}"/>
    <cellStyle name="Normal 62 3" xfId="1053" xr:uid="{00000000-0005-0000-0000-0000DB070000}"/>
    <cellStyle name="Normal 62 4" xfId="1054" xr:uid="{00000000-0005-0000-0000-0000DC070000}"/>
    <cellStyle name="Normal 62 4 2" xfId="2197" xr:uid="{00000000-0005-0000-0000-0000DD070000}"/>
    <cellStyle name="Normal 62 5" xfId="2198" xr:uid="{00000000-0005-0000-0000-0000DE070000}"/>
    <cellStyle name="Normal 62 6" xfId="2199" xr:uid="{00000000-0005-0000-0000-0000DF070000}"/>
    <cellStyle name="Normal 63 2" xfId="1055" xr:uid="{00000000-0005-0000-0000-0000E0070000}"/>
    <cellStyle name="Normal 63 2 2" xfId="1056" xr:uid="{00000000-0005-0000-0000-0000E1070000}"/>
    <cellStyle name="Normal 63 3" xfId="1057" xr:uid="{00000000-0005-0000-0000-0000E2070000}"/>
    <cellStyle name="Normal 63 4" xfId="1058" xr:uid="{00000000-0005-0000-0000-0000E3070000}"/>
    <cellStyle name="Normal 63 4 2" xfId="2200" xr:uid="{00000000-0005-0000-0000-0000E4070000}"/>
    <cellStyle name="Normal 63 5" xfId="2201" xr:uid="{00000000-0005-0000-0000-0000E5070000}"/>
    <cellStyle name="Normal 63 6" xfId="2202" xr:uid="{00000000-0005-0000-0000-0000E6070000}"/>
    <cellStyle name="Normal 64 2" xfId="1059" xr:uid="{00000000-0005-0000-0000-0000E7070000}"/>
    <cellStyle name="Normal 64 2 2" xfId="1060" xr:uid="{00000000-0005-0000-0000-0000E8070000}"/>
    <cellStyle name="Normal 64 3" xfId="1061" xr:uid="{00000000-0005-0000-0000-0000E9070000}"/>
    <cellStyle name="Normal 64 4" xfId="1062" xr:uid="{00000000-0005-0000-0000-0000EA070000}"/>
    <cellStyle name="Normal 64 4 2" xfId="2203" xr:uid="{00000000-0005-0000-0000-0000EB070000}"/>
    <cellStyle name="Normal 64 5" xfId="2204" xr:uid="{00000000-0005-0000-0000-0000EC070000}"/>
    <cellStyle name="Normal 64 6" xfId="2205" xr:uid="{00000000-0005-0000-0000-0000ED070000}"/>
    <cellStyle name="Normal 65 2" xfId="1063" xr:uid="{00000000-0005-0000-0000-0000EE070000}"/>
    <cellStyle name="Normal 65 2 2" xfId="1064" xr:uid="{00000000-0005-0000-0000-0000EF070000}"/>
    <cellStyle name="Normal 65 3" xfId="1065" xr:uid="{00000000-0005-0000-0000-0000F0070000}"/>
    <cellStyle name="Normal 65 4" xfId="1066" xr:uid="{00000000-0005-0000-0000-0000F1070000}"/>
    <cellStyle name="Normal 65 4 2" xfId="2206" xr:uid="{00000000-0005-0000-0000-0000F2070000}"/>
    <cellStyle name="Normal 65 5" xfId="2207" xr:uid="{00000000-0005-0000-0000-0000F3070000}"/>
    <cellStyle name="Normal 65 6" xfId="2208" xr:uid="{00000000-0005-0000-0000-0000F4070000}"/>
    <cellStyle name="Normal 66 2" xfId="1067" xr:uid="{00000000-0005-0000-0000-0000F5070000}"/>
    <cellStyle name="Normal 66 2 2" xfId="1068" xr:uid="{00000000-0005-0000-0000-0000F6070000}"/>
    <cellStyle name="Normal 66 3" xfId="1069" xr:uid="{00000000-0005-0000-0000-0000F7070000}"/>
    <cellStyle name="Normal 66 4" xfId="1070" xr:uid="{00000000-0005-0000-0000-0000F8070000}"/>
    <cellStyle name="Normal 66 4 2" xfId="2209" xr:uid="{00000000-0005-0000-0000-0000F9070000}"/>
    <cellStyle name="Normal 66 5" xfId="2210" xr:uid="{00000000-0005-0000-0000-0000FA070000}"/>
    <cellStyle name="Normal 66 6" xfId="2211" xr:uid="{00000000-0005-0000-0000-0000FB070000}"/>
    <cellStyle name="Normal 67 2" xfId="1071" xr:uid="{00000000-0005-0000-0000-0000FC070000}"/>
    <cellStyle name="Normal 67 2 2" xfId="1072" xr:uid="{00000000-0005-0000-0000-0000FD070000}"/>
    <cellStyle name="Normal 67 3" xfId="1073" xr:uid="{00000000-0005-0000-0000-0000FE070000}"/>
    <cellStyle name="Normal 67 4" xfId="1074" xr:uid="{00000000-0005-0000-0000-0000FF070000}"/>
    <cellStyle name="Normal 67 4 2" xfId="2212" xr:uid="{00000000-0005-0000-0000-000000080000}"/>
    <cellStyle name="Normal 67 5" xfId="2213" xr:uid="{00000000-0005-0000-0000-000001080000}"/>
    <cellStyle name="Normal 67 6" xfId="2214" xr:uid="{00000000-0005-0000-0000-000002080000}"/>
    <cellStyle name="Normal 68 2" xfId="1075" xr:uid="{00000000-0005-0000-0000-000003080000}"/>
    <cellStyle name="Normal 68 2 2" xfId="1076" xr:uid="{00000000-0005-0000-0000-000004080000}"/>
    <cellStyle name="Normal 68 3" xfId="1077" xr:uid="{00000000-0005-0000-0000-000005080000}"/>
    <cellStyle name="Normal 68 4" xfId="1078" xr:uid="{00000000-0005-0000-0000-000006080000}"/>
    <cellStyle name="Normal 68 4 2" xfId="2215" xr:uid="{00000000-0005-0000-0000-000007080000}"/>
    <cellStyle name="Normal 68 5" xfId="2216" xr:uid="{00000000-0005-0000-0000-000008080000}"/>
    <cellStyle name="Normal 68 6" xfId="2217" xr:uid="{00000000-0005-0000-0000-000009080000}"/>
    <cellStyle name="Normal 69 2" xfId="1079" xr:uid="{00000000-0005-0000-0000-00000A080000}"/>
    <cellStyle name="Normal 69 2 2" xfId="1080" xr:uid="{00000000-0005-0000-0000-00000B080000}"/>
    <cellStyle name="Normal 69 3" xfId="1081" xr:uid="{00000000-0005-0000-0000-00000C080000}"/>
    <cellStyle name="Normal 69 4" xfId="1082" xr:uid="{00000000-0005-0000-0000-00000D080000}"/>
    <cellStyle name="Normal 69 4 2" xfId="2218" xr:uid="{00000000-0005-0000-0000-00000E080000}"/>
    <cellStyle name="Normal 69 5" xfId="2219" xr:uid="{00000000-0005-0000-0000-00000F080000}"/>
    <cellStyle name="Normal 69 6" xfId="2220" xr:uid="{00000000-0005-0000-0000-000010080000}"/>
    <cellStyle name="Normal 7" xfId="33" xr:uid="{00000000-0005-0000-0000-000011080000}"/>
    <cellStyle name="Normal 7 2" xfId="1083" xr:uid="{00000000-0005-0000-0000-000012080000}"/>
    <cellStyle name="Normal 7 2 2" xfId="1084" xr:uid="{00000000-0005-0000-0000-000013080000}"/>
    <cellStyle name="Normal 7 3" xfId="1085" xr:uid="{00000000-0005-0000-0000-000014080000}"/>
    <cellStyle name="Normal 7 4" xfId="1086" xr:uid="{00000000-0005-0000-0000-000015080000}"/>
    <cellStyle name="Normal 7 4 2" xfId="2221" xr:uid="{00000000-0005-0000-0000-000016080000}"/>
    <cellStyle name="Normal 7 5" xfId="1266" xr:uid="{00000000-0005-0000-0000-000017080000}"/>
    <cellStyle name="Normal 7 5 2" xfId="2222" xr:uid="{00000000-0005-0000-0000-000018080000}"/>
    <cellStyle name="Normal 7 6" xfId="2223" xr:uid="{00000000-0005-0000-0000-000019080000}"/>
    <cellStyle name="Normal 70 2" xfId="1087" xr:uid="{00000000-0005-0000-0000-00001A080000}"/>
    <cellStyle name="Normal 70 2 2" xfId="1088" xr:uid="{00000000-0005-0000-0000-00001B080000}"/>
    <cellStyle name="Normal 70 3" xfId="1089" xr:uid="{00000000-0005-0000-0000-00001C080000}"/>
    <cellStyle name="Normal 70 4" xfId="1090" xr:uid="{00000000-0005-0000-0000-00001D080000}"/>
    <cellStyle name="Normal 70 4 2" xfId="2224" xr:uid="{00000000-0005-0000-0000-00001E080000}"/>
    <cellStyle name="Normal 70 5" xfId="2225" xr:uid="{00000000-0005-0000-0000-00001F080000}"/>
    <cellStyle name="Normal 70 6" xfId="2226" xr:uid="{00000000-0005-0000-0000-000020080000}"/>
    <cellStyle name="Normal 71 2" xfId="1091" xr:uid="{00000000-0005-0000-0000-000021080000}"/>
    <cellStyle name="Normal 71 2 2" xfId="1092" xr:uid="{00000000-0005-0000-0000-000022080000}"/>
    <cellStyle name="Normal 71 3" xfId="1093" xr:uid="{00000000-0005-0000-0000-000023080000}"/>
    <cellStyle name="Normal 71 4" xfId="1094" xr:uid="{00000000-0005-0000-0000-000024080000}"/>
    <cellStyle name="Normal 71 4 2" xfId="2227" xr:uid="{00000000-0005-0000-0000-000025080000}"/>
    <cellStyle name="Normal 71 5" xfId="2228" xr:uid="{00000000-0005-0000-0000-000026080000}"/>
    <cellStyle name="Normal 71 6" xfId="2229" xr:uid="{00000000-0005-0000-0000-000027080000}"/>
    <cellStyle name="Normal 72 2" xfId="1095" xr:uid="{00000000-0005-0000-0000-000028080000}"/>
    <cellStyle name="Normal 72 2 2" xfId="1096" xr:uid="{00000000-0005-0000-0000-000029080000}"/>
    <cellStyle name="Normal 72 3" xfId="1097" xr:uid="{00000000-0005-0000-0000-00002A080000}"/>
    <cellStyle name="Normal 72 4" xfId="1098" xr:uid="{00000000-0005-0000-0000-00002B080000}"/>
    <cellStyle name="Normal 72 4 2" xfId="2230" xr:uid="{00000000-0005-0000-0000-00002C080000}"/>
    <cellStyle name="Normal 72 5" xfId="2231" xr:uid="{00000000-0005-0000-0000-00002D080000}"/>
    <cellStyle name="Normal 72 6" xfId="2232" xr:uid="{00000000-0005-0000-0000-00002E080000}"/>
    <cellStyle name="Normal 73 2" xfId="1099" xr:uid="{00000000-0005-0000-0000-00002F080000}"/>
    <cellStyle name="Normal 73 2 2" xfId="1100" xr:uid="{00000000-0005-0000-0000-000030080000}"/>
    <cellStyle name="Normal 73 3" xfId="1101" xr:uid="{00000000-0005-0000-0000-000031080000}"/>
    <cellStyle name="Normal 73 4" xfId="1102" xr:uid="{00000000-0005-0000-0000-000032080000}"/>
    <cellStyle name="Normal 73 4 2" xfId="2233" xr:uid="{00000000-0005-0000-0000-000033080000}"/>
    <cellStyle name="Normal 73 5" xfId="2234" xr:uid="{00000000-0005-0000-0000-000034080000}"/>
    <cellStyle name="Normal 73 6" xfId="2235" xr:uid="{00000000-0005-0000-0000-000035080000}"/>
    <cellStyle name="Normal 74 2" xfId="1103" xr:uid="{00000000-0005-0000-0000-000036080000}"/>
    <cellStyle name="Normal 74 2 2" xfId="1104" xr:uid="{00000000-0005-0000-0000-000037080000}"/>
    <cellStyle name="Normal 74 3" xfId="1105" xr:uid="{00000000-0005-0000-0000-000038080000}"/>
    <cellStyle name="Normal 74 4" xfId="1106" xr:uid="{00000000-0005-0000-0000-000039080000}"/>
    <cellStyle name="Normal 74 4 2" xfId="2236" xr:uid="{00000000-0005-0000-0000-00003A080000}"/>
    <cellStyle name="Normal 74 5" xfId="2237" xr:uid="{00000000-0005-0000-0000-00003B080000}"/>
    <cellStyle name="Normal 74 6" xfId="2238" xr:uid="{00000000-0005-0000-0000-00003C080000}"/>
    <cellStyle name="Normal 75 2" xfId="1107" xr:uid="{00000000-0005-0000-0000-00003D080000}"/>
    <cellStyle name="Normal 75 2 2" xfId="1108" xr:uid="{00000000-0005-0000-0000-00003E080000}"/>
    <cellStyle name="Normal 75 3" xfId="1109" xr:uid="{00000000-0005-0000-0000-00003F080000}"/>
    <cellStyle name="Normal 75 4" xfId="1110" xr:uid="{00000000-0005-0000-0000-000040080000}"/>
    <cellStyle name="Normal 75 4 2" xfId="2239" xr:uid="{00000000-0005-0000-0000-000041080000}"/>
    <cellStyle name="Normal 75 5" xfId="2240" xr:uid="{00000000-0005-0000-0000-000042080000}"/>
    <cellStyle name="Normal 75 6" xfId="2241" xr:uid="{00000000-0005-0000-0000-000043080000}"/>
    <cellStyle name="Normal 76 2" xfId="1111" xr:uid="{00000000-0005-0000-0000-000044080000}"/>
    <cellStyle name="Normal 76 2 2" xfId="1112" xr:uid="{00000000-0005-0000-0000-000045080000}"/>
    <cellStyle name="Normal 76 3" xfId="1113" xr:uid="{00000000-0005-0000-0000-000046080000}"/>
    <cellStyle name="Normal 76 4" xfId="1114" xr:uid="{00000000-0005-0000-0000-000047080000}"/>
    <cellStyle name="Normal 76 4 2" xfId="2242" xr:uid="{00000000-0005-0000-0000-000048080000}"/>
    <cellStyle name="Normal 76 5" xfId="2243" xr:uid="{00000000-0005-0000-0000-000049080000}"/>
    <cellStyle name="Normal 76 6" xfId="2244" xr:uid="{00000000-0005-0000-0000-00004A080000}"/>
    <cellStyle name="Normal 77 2" xfId="1115" xr:uid="{00000000-0005-0000-0000-00004B080000}"/>
    <cellStyle name="Normal 77 2 2" xfId="1116" xr:uid="{00000000-0005-0000-0000-00004C080000}"/>
    <cellStyle name="Normal 77 3" xfId="1117" xr:uid="{00000000-0005-0000-0000-00004D080000}"/>
    <cellStyle name="Normal 77 4" xfId="1118" xr:uid="{00000000-0005-0000-0000-00004E080000}"/>
    <cellStyle name="Normal 77 4 2" xfId="2245" xr:uid="{00000000-0005-0000-0000-00004F080000}"/>
    <cellStyle name="Normal 77 5" xfId="2246" xr:uid="{00000000-0005-0000-0000-000050080000}"/>
    <cellStyle name="Normal 77 6" xfId="2247" xr:uid="{00000000-0005-0000-0000-000051080000}"/>
    <cellStyle name="Normal 78 2" xfId="1119" xr:uid="{00000000-0005-0000-0000-000052080000}"/>
    <cellStyle name="Normal 78 2 2" xfId="1120" xr:uid="{00000000-0005-0000-0000-000053080000}"/>
    <cellStyle name="Normal 78 3" xfId="1121" xr:uid="{00000000-0005-0000-0000-000054080000}"/>
    <cellStyle name="Normal 78 4" xfId="1122" xr:uid="{00000000-0005-0000-0000-000055080000}"/>
    <cellStyle name="Normal 78 4 2" xfId="2248" xr:uid="{00000000-0005-0000-0000-000056080000}"/>
    <cellStyle name="Normal 78 5" xfId="2249" xr:uid="{00000000-0005-0000-0000-000057080000}"/>
    <cellStyle name="Normal 78 6" xfId="2250" xr:uid="{00000000-0005-0000-0000-000058080000}"/>
    <cellStyle name="Normal 79 2" xfId="1123" xr:uid="{00000000-0005-0000-0000-000059080000}"/>
    <cellStyle name="Normal 79 2 2" xfId="1124" xr:uid="{00000000-0005-0000-0000-00005A080000}"/>
    <cellStyle name="Normal 79 3" xfId="1125" xr:uid="{00000000-0005-0000-0000-00005B080000}"/>
    <cellStyle name="Normal 79 4" xfId="1126" xr:uid="{00000000-0005-0000-0000-00005C080000}"/>
    <cellStyle name="Normal 79 4 2" xfId="2251" xr:uid="{00000000-0005-0000-0000-00005D080000}"/>
    <cellStyle name="Normal 79 5" xfId="2252" xr:uid="{00000000-0005-0000-0000-00005E080000}"/>
    <cellStyle name="Normal 79 6" xfId="2253" xr:uid="{00000000-0005-0000-0000-00005F080000}"/>
    <cellStyle name="Normal 8" xfId="34" xr:uid="{00000000-0005-0000-0000-000060080000}"/>
    <cellStyle name="Normal 8 2" xfId="45" xr:uid="{00000000-0005-0000-0000-000061080000}"/>
    <cellStyle name="Normal 8 2 2" xfId="1127" xr:uid="{00000000-0005-0000-0000-000062080000}"/>
    <cellStyle name="Normal 8 3" xfId="1128" xr:uid="{00000000-0005-0000-0000-000063080000}"/>
    <cellStyle name="Normal 8 4" xfId="1129" xr:uid="{00000000-0005-0000-0000-000064080000}"/>
    <cellStyle name="Normal 8 4 2" xfId="2254" xr:uid="{00000000-0005-0000-0000-000065080000}"/>
    <cellStyle name="Normal 8 5" xfId="2255" xr:uid="{00000000-0005-0000-0000-000066080000}"/>
    <cellStyle name="Normal 8 6" xfId="2256" xr:uid="{00000000-0005-0000-0000-000067080000}"/>
    <cellStyle name="Normal 80 2" xfId="1130" xr:uid="{00000000-0005-0000-0000-000068080000}"/>
    <cellStyle name="Normal 80 2 2" xfId="1131" xr:uid="{00000000-0005-0000-0000-000069080000}"/>
    <cellStyle name="Normal 80 3" xfId="1132" xr:uid="{00000000-0005-0000-0000-00006A080000}"/>
    <cellStyle name="Normal 80 4" xfId="1133" xr:uid="{00000000-0005-0000-0000-00006B080000}"/>
    <cellStyle name="Normal 80 4 2" xfId="2257" xr:uid="{00000000-0005-0000-0000-00006C080000}"/>
    <cellStyle name="Normal 80 5" xfId="2258" xr:uid="{00000000-0005-0000-0000-00006D080000}"/>
    <cellStyle name="Normal 80 6" xfId="2259" xr:uid="{00000000-0005-0000-0000-00006E080000}"/>
    <cellStyle name="Normal 81 2" xfId="1134" xr:uid="{00000000-0005-0000-0000-00006F080000}"/>
    <cellStyle name="Normal 81 2 2" xfId="1135" xr:uid="{00000000-0005-0000-0000-000070080000}"/>
    <cellStyle name="Normal 81 3" xfId="1136" xr:uid="{00000000-0005-0000-0000-000071080000}"/>
    <cellStyle name="Normal 81 4" xfId="1137" xr:uid="{00000000-0005-0000-0000-000072080000}"/>
    <cellStyle name="Normal 81 4 2" xfId="2260" xr:uid="{00000000-0005-0000-0000-000073080000}"/>
    <cellStyle name="Normal 81 5" xfId="2261" xr:uid="{00000000-0005-0000-0000-000074080000}"/>
    <cellStyle name="Normal 81 6" xfId="2262" xr:uid="{00000000-0005-0000-0000-000075080000}"/>
    <cellStyle name="Normal 82 2" xfId="1138" xr:uid="{00000000-0005-0000-0000-000076080000}"/>
    <cellStyle name="Normal 82 2 2" xfId="1139" xr:uid="{00000000-0005-0000-0000-000077080000}"/>
    <cellStyle name="Normal 82 3" xfId="1140" xr:uid="{00000000-0005-0000-0000-000078080000}"/>
    <cellStyle name="Normal 82 4" xfId="1141" xr:uid="{00000000-0005-0000-0000-000079080000}"/>
    <cellStyle name="Normal 82 4 2" xfId="2263" xr:uid="{00000000-0005-0000-0000-00007A080000}"/>
    <cellStyle name="Normal 82 5" xfId="2264" xr:uid="{00000000-0005-0000-0000-00007B080000}"/>
    <cellStyle name="Normal 82 6" xfId="2265" xr:uid="{00000000-0005-0000-0000-00007C080000}"/>
    <cellStyle name="Normal 83 2" xfId="1142" xr:uid="{00000000-0005-0000-0000-00007D080000}"/>
    <cellStyle name="Normal 83 2 2" xfId="1143" xr:uid="{00000000-0005-0000-0000-00007E080000}"/>
    <cellStyle name="Normal 83 3" xfId="1144" xr:uid="{00000000-0005-0000-0000-00007F080000}"/>
    <cellStyle name="Normal 83 4" xfId="1145" xr:uid="{00000000-0005-0000-0000-000080080000}"/>
    <cellStyle name="Normal 83 4 2" xfId="2266" xr:uid="{00000000-0005-0000-0000-000081080000}"/>
    <cellStyle name="Normal 83 5" xfId="2267" xr:uid="{00000000-0005-0000-0000-000082080000}"/>
    <cellStyle name="Normal 83 6" xfId="2268" xr:uid="{00000000-0005-0000-0000-000083080000}"/>
    <cellStyle name="Normal 84 2" xfId="1146" xr:uid="{00000000-0005-0000-0000-000084080000}"/>
    <cellStyle name="Normal 84 2 2" xfId="1147" xr:uid="{00000000-0005-0000-0000-000085080000}"/>
    <cellStyle name="Normal 84 3" xfId="1148" xr:uid="{00000000-0005-0000-0000-000086080000}"/>
    <cellStyle name="Normal 84 4" xfId="1149" xr:uid="{00000000-0005-0000-0000-000087080000}"/>
    <cellStyle name="Normal 84 4 2" xfId="2269" xr:uid="{00000000-0005-0000-0000-000088080000}"/>
    <cellStyle name="Normal 84 5" xfId="2270" xr:uid="{00000000-0005-0000-0000-000089080000}"/>
    <cellStyle name="Normal 84 6" xfId="2271" xr:uid="{00000000-0005-0000-0000-00008A080000}"/>
    <cellStyle name="Normal 85 2" xfId="1150" xr:uid="{00000000-0005-0000-0000-00008B080000}"/>
    <cellStyle name="Normal 85 2 2" xfId="1151" xr:uid="{00000000-0005-0000-0000-00008C080000}"/>
    <cellStyle name="Normal 85 3" xfId="1152" xr:uid="{00000000-0005-0000-0000-00008D080000}"/>
    <cellStyle name="Normal 85 4" xfId="1153" xr:uid="{00000000-0005-0000-0000-00008E080000}"/>
    <cellStyle name="Normal 85 4 2" xfId="2272" xr:uid="{00000000-0005-0000-0000-00008F080000}"/>
    <cellStyle name="Normal 85 5" xfId="2273" xr:uid="{00000000-0005-0000-0000-000090080000}"/>
    <cellStyle name="Normal 85 6" xfId="2274" xr:uid="{00000000-0005-0000-0000-000091080000}"/>
    <cellStyle name="Normal 86 2" xfId="1154" xr:uid="{00000000-0005-0000-0000-000092080000}"/>
    <cellStyle name="Normal 86 2 2" xfId="1155" xr:uid="{00000000-0005-0000-0000-000093080000}"/>
    <cellStyle name="Normal 86 3" xfId="1156" xr:uid="{00000000-0005-0000-0000-000094080000}"/>
    <cellStyle name="Normal 86 4" xfId="1157" xr:uid="{00000000-0005-0000-0000-000095080000}"/>
    <cellStyle name="Normal 86 4 2" xfId="2275" xr:uid="{00000000-0005-0000-0000-000096080000}"/>
    <cellStyle name="Normal 86 5" xfId="2276" xr:uid="{00000000-0005-0000-0000-000097080000}"/>
    <cellStyle name="Normal 86 6" xfId="2277" xr:uid="{00000000-0005-0000-0000-000098080000}"/>
    <cellStyle name="Normal 87 2" xfId="1158" xr:uid="{00000000-0005-0000-0000-000099080000}"/>
    <cellStyle name="Normal 87 2 2" xfId="1159" xr:uid="{00000000-0005-0000-0000-00009A080000}"/>
    <cellStyle name="Normal 87 3" xfId="1160" xr:uid="{00000000-0005-0000-0000-00009B080000}"/>
    <cellStyle name="Normal 87 4" xfId="1161" xr:uid="{00000000-0005-0000-0000-00009C080000}"/>
    <cellStyle name="Normal 87 4 2" xfId="2278" xr:uid="{00000000-0005-0000-0000-00009D080000}"/>
    <cellStyle name="Normal 87 5" xfId="2279" xr:uid="{00000000-0005-0000-0000-00009E080000}"/>
    <cellStyle name="Normal 87 6" xfId="2280" xr:uid="{00000000-0005-0000-0000-00009F080000}"/>
    <cellStyle name="Normal 88 2" xfId="1162" xr:uid="{00000000-0005-0000-0000-0000A0080000}"/>
    <cellStyle name="Normal 88 2 2" xfId="1163" xr:uid="{00000000-0005-0000-0000-0000A1080000}"/>
    <cellStyle name="Normal 88 3" xfId="1164" xr:uid="{00000000-0005-0000-0000-0000A2080000}"/>
    <cellStyle name="Normal 88 4" xfId="1165" xr:uid="{00000000-0005-0000-0000-0000A3080000}"/>
    <cellStyle name="Normal 88 4 2" xfId="2281" xr:uid="{00000000-0005-0000-0000-0000A4080000}"/>
    <cellStyle name="Normal 88 5" xfId="2282" xr:uid="{00000000-0005-0000-0000-0000A5080000}"/>
    <cellStyle name="Normal 88 6" xfId="2283" xr:uid="{00000000-0005-0000-0000-0000A6080000}"/>
    <cellStyle name="Normal 89 2" xfId="1166" xr:uid="{00000000-0005-0000-0000-0000A7080000}"/>
    <cellStyle name="Normal 89 2 2" xfId="1167" xr:uid="{00000000-0005-0000-0000-0000A8080000}"/>
    <cellStyle name="Normal 89 3" xfId="1168" xr:uid="{00000000-0005-0000-0000-0000A9080000}"/>
    <cellStyle name="Normal 89 4" xfId="1169" xr:uid="{00000000-0005-0000-0000-0000AA080000}"/>
    <cellStyle name="Normal 89 4 2" xfId="2284" xr:uid="{00000000-0005-0000-0000-0000AB080000}"/>
    <cellStyle name="Normal 89 5" xfId="2285" xr:uid="{00000000-0005-0000-0000-0000AC080000}"/>
    <cellStyle name="Normal 89 6" xfId="2286" xr:uid="{00000000-0005-0000-0000-0000AD080000}"/>
    <cellStyle name="Normal 9" xfId="35" xr:uid="{00000000-0005-0000-0000-0000AE080000}"/>
    <cellStyle name="Normal 9 2" xfId="46" xr:uid="{00000000-0005-0000-0000-0000AF080000}"/>
    <cellStyle name="Normal 9 2 2" xfId="1170" xr:uid="{00000000-0005-0000-0000-0000B0080000}"/>
    <cellStyle name="Normal 9 3" xfId="1171" xr:uid="{00000000-0005-0000-0000-0000B1080000}"/>
    <cellStyle name="Normal 9 4" xfId="1172" xr:uid="{00000000-0005-0000-0000-0000B2080000}"/>
    <cellStyle name="Normal 9 4 2" xfId="2287" xr:uid="{00000000-0005-0000-0000-0000B3080000}"/>
    <cellStyle name="Normal 9 5" xfId="2288" xr:uid="{00000000-0005-0000-0000-0000B4080000}"/>
    <cellStyle name="Normal 9 6" xfId="2289" xr:uid="{00000000-0005-0000-0000-0000B5080000}"/>
    <cellStyle name="Normal 90 2" xfId="1173" xr:uid="{00000000-0005-0000-0000-0000B6080000}"/>
    <cellStyle name="Normal 90 2 2" xfId="1174" xr:uid="{00000000-0005-0000-0000-0000B7080000}"/>
    <cellStyle name="Normal 90 3" xfId="1175" xr:uid="{00000000-0005-0000-0000-0000B8080000}"/>
    <cellStyle name="Normal 90 4" xfId="1176" xr:uid="{00000000-0005-0000-0000-0000B9080000}"/>
    <cellStyle name="Normal 90 4 2" xfId="2290" xr:uid="{00000000-0005-0000-0000-0000BA080000}"/>
    <cellStyle name="Normal 90 5" xfId="2291" xr:uid="{00000000-0005-0000-0000-0000BB080000}"/>
    <cellStyle name="Normal 90 6" xfId="2292" xr:uid="{00000000-0005-0000-0000-0000BC080000}"/>
    <cellStyle name="Normal 91 2" xfId="1177" xr:uid="{00000000-0005-0000-0000-0000BD080000}"/>
    <cellStyle name="Normal 91 2 2" xfId="1178" xr:uid="{00000000-0005-0000-0000-0000BE080000}"/>
    <cellStyle name="Normal 91 3" xfId="1179" xr:uid="{00000000-0005-0000-0000-0000BF080000}"/>
    <cellStyle name="Normal 91 4" xfId="1180" xr:uid="{00000000-0005-0000-0000-0000C0080000}"/>
    <cellStyle name="Normal 91 4 2" xfId="2293" xr:uid="{00000000-0005-0000-0000-0000C1080000}"/>
    <cellStyle name="Normal 91 5" xfId="2294" xr:uid="{00000000-0005-0000-0000-0000C2080000}"/>
    <cellStyle name="Normal 91 6" xfId="2295" xr:uid="{00000000-0005-0000-0000-0000C3080000}"/>
    <cellStyle name="Normal 92 2" xfId="1181" xr:uid="{00000000-0005-0000-0000-0000C4080000}"/>
    <cellStyle name="Normal 92 2 2" xfId="1182" xr:uid="{00000000-0005-0000-0000-0000C5080000}"/>
    <cellStyle name="Normal 92 3" xfId="1183" xr:uid="{00000000-0005-0000-0000-0000C6080000}"/>
    <cellStyle name="Normal 92 4" xfId="2296" xr:uid="{00000000-0005-0000-0000-0000C7080000}"/>
    <cellStyle name="Normal 93 2" xfId="1184" xr:uid="{00000000-0005-0000-0000-0000C8080000}"/>
    <cellStyle name="Normal 93 2 2" xfId="1185" xr:uid="{00000000-0005-0000-0000-0000C9080000}"/>
    <cellStyle name="Normal 93 3" xfId="1186" xr:uid="{00000000-0005-0000-0000-0000CA080000}"/>
    <cellStyle name="Normal 93 4" xfId="2297" xr:uid="{00000000-0005-0000-0000-0000CB080000}"/>
    <cellStyle name="Normal 94 2" xfId="1187" xr:uid="{00000000-0005-0000-0000-0000CC080000}"/>
    <cellStyle name="Normal 94 2 2" xfId="1188" xr:uid="{00000000-0005-0000-0000-0000CD080000}"/>
    <cellStyle name="Normal 94 3" xfId="1189" xr:uid="{00000000-0005-0000-0000-0000CE080000}"/>
    <cellStyle name="Normal 94 4" xfId="2298" xr:uid="{00000000-0005-0000-0000-0000CF080000}"/>
    <cellStyle name="Normal 94 4 2" xfId="2299" xr:uid="{00000000-0005-0000-0000-0000D0080000}"/>
    <cellStyle name="Normal 95 2" xfId="1190" xr:uid="{00000000-0005-0000-0000-0000D1080000}"/>
    <cellStyle name="Normal 95 2 2" xfId="1191" xr:uid="{00000000-0005-0000-0000-0000D2080000}"/>
    <cellStyle name="Normal 95 3" xfId="1192" xr:uid="{00000000-0005-0000-0000-0000D3080000}"/>
    <cellStyle name="Normal 95 4" xfId="2300" xr:uid="{00000000-0005-0000-0000-0000D4080000}"/>
    <cellStyle name="Normal 95 4 2" xfId="2301" xr:uid="{00000000-0005-0000-0000-0000D5080000}"/>
    <cellStyle name="Normal 96 2" xfId="1193" xr:uid="{00000000-0005-0000-0000-0000D6080000}"/>
    <cellStyle name="Normal 96 2 2" xfId="1194" xr:uid="{00000000-0005-0000-0000-0000D7080000}"/>
    <cellStyle name="Normal 96 3" xfId="1195" xr:uid="{00000000-0005-0000-0000-0000D8080000}"/>
    <cellStyle name="Normal 96 4" xfId="2302" xr:uid="{00000000-0005-0000-0000-0000D9080000}"/>
    <cellStyle name="Normal 96 4 2" xfId="2303" xr:uid="{00000000-0005-0000-0000-0000DA080000}"/>
    <cellStyle name="Normal 96 4 3" xfId="2304" xr:uid="{00000000-0005-0000-0000-0000DB080000}"/>
    <cellStyle name="Normal 97 2" xfId="1196" xr:uid="{00000000-0005-0000-0000-0000DC080000}"/>
    <cellStyle name="Normal 97 2 2" xfId="1197" xr:uid="{00000000-0005-0000-0000-0000DD080000}"/>
    <cellStyle name="Normal 97 3" xfId="1198" xr:uid="{00000000-0005-0000-0000-0000DE080000}"/>
    <cellStyle name="Normal 98 2" xfId="1199" xr:uid="{00000000-0005-0000-0000-0000DF080000}"/>
    <cellStyle name="Normal 98 2 2" xfId="1200" xr:uid="{00000000-0005-0000-0000-0000E0080000}"/>
    <cellStyle name="Normal 98 3" xfId="1201" xr:uid="{00000000-0005-0000-0000-0000E1080000}"/>
    <cellStyle name="Normal 98 4" xfId="2305" xr:uid="{00000000-0005-0000-0000-0000E2080000}"/>
    <cellStyle name="Normal 98 4 2" xfId="2306" xr:uid="{00000000-0005-0000-0000-0000E3080000}"/>
    <cellStyle name="Normal 98 5" xfId="2307" xr:uid="{00000000-0005-0000-0000-0000E4080000}"/>
    <cellStyle name="Normal 98 5 2" xfId="2308" xr:uid="{00000000-0005-0000-0000-0000E5080000}"/>
    <cellStyle name="Normal 99 2" xfId="1202" xr:uid="{00000000-0005-0000-0000-0000E6080000}"/>
    <cellStyle name="Normal 99 2 2" xfId="1203" xr:uid="{00000000-0005-0000-0000-0000E7080000}"/>
    <cellStyle name="Normal 99 3" xfId="1204" xr:uid="{00000000-0005-0000-0000-0000E8080000}"/>
    <cellStyle name="Normal 99 4" xfId="2309" xr:uid="{00000000-0005-0000-0000-0000E9080000}"/>
    <cellStyle name="Normal 99 4 2" xfId="2310" xr:uid="{00000000-0005-0000-0000-0000EA080000}"/>
    <cellStyle name="Note 2" xfId="1267" xr:uid="{00000000-0005-0000-0000-0000EB080000}"/>
    <cellStyle name="Note 2 2" xfId="1361" xr:uid="{00000000-0005-0000-0000-0000EC080000}"/>
    <cellStyle name="Note 2 2 2" xfId="2312" xr:uid="{00000000-0005-0000-0000-0000ED080000}"/>
    <cellStyle name="Note 2 3" xfId="2311" xr:uid="{00000000-0005-0000-0000-0000EE080000}"/>
    <cellStyle name="Note 3" xfId="1268" xr:uid="{00000000-0005-0000-0000-0000EF080000}"/>
    <cellStyle name="Note 3 2" xfId="2314" xr:uid="{00000000-0005-0000-0000-0000F0080000}"/>
    <cellStyle name="Note 3 2 2" xfId="2315" xr:uid="{00000000-0005-0000-0000-0000F1080000}"/>
    <cellStyle name="Note 3 3" xfId="2316" xr:uid="{00000000-0005-0000-0000-0000F2080000}"/>
    <cellStyle name="Note 3 4" xfId="2317" xr:uid="{00000000-0005-0000-0000-0000F3080000}"/>
    <cellStyle name="Note 3 5" xfId="2313" xr:uid="{00000000-0005-0000-0000-0000F4080000}"/>
    <cellStyle name="Note 4" xfId="1362" xr:uid="{00000000-0005-0000-0000-0000F5080000}"/>
    <cellStyle name="Note 4 2" xfId="2318" xr:uid="{00000000-0005-0000-0000-0000F6080000}"/>
    <cellStyle name="Note 5" xfId="1363" xr:uid="{00000000-0005-0000-0000-0000F7080000}"/>
    <cellStyle name="Obično_Dionice" xfId="2319" xr:uid="{00000000-0005-0000-0000-0000F8080000}"/>
    <cellStyle name="Output 2" xfId="1269" xr:uid="{00000000-0005-0000-0000-0000FA080000}"/>
    <cellStyle name="Output 2 2" xfId="2321" xr:uid="{00000000-0005-0000-0000-0000FB080000}"/>
    <cellStyle name="Output 2 3" xfId="2320" xr:uid="{00000000-0005-0000-0000-0000FC080000}"/>
    <cellStyle name="Output 3" xfId="1364" xr:uid="{00000000-0005-0000-0000-0000FD080000}"/>
    <cellStyle name="Output 3 2" xfId="2322" xr:uid="{00000000-0005-0000-0000-0000FE080000}"/>
    <cellStyle name="Output 4" xfId="1365" xr:uid="{00000000-0005-0000-0000-0000FF080000}"/>
    <cellStyle name="Percent" xfId="36" builtinId="5"/>
    <cellStyle name="Percent 10" xfId="2323" xr:uid="{00000000-0005-0000-0000-000001090000}"/>
    <cellStyle name="Percent 11" xfId="2324" xr:uid="{00000000-0005-0000-0000-000002090000}"/>
    <cellStyle name="Percent 12" xfId="2325" xr:uid="{00000000-0005-0000-0000-000003090000}"/>
    <cellStyle name="Percent 13" xfId="2326" xr:uid="{00000000-0005-0000-0000-000004090000}"/>
    <cellStyle name="Percent 14" xfId="2327" xr:uid="{00000000-0005-0000-0000-000005090000}"/>
    <cellStyle name="Percent 15" xfId="2328" xr:uid="{00000000-0005-0000-0000-000006090000}"/>
    <cellStyle name="Percent 16" xfId="2329" xr:uid="{00000000-0005-0000-0000-000007090000}"/>
    <cellStyle name="Percent 17" xfId="2330" xr:uid="{00000000-0005-0000-0000-000008090000}"/>
    <cellStyle name="Percent 18" xfId="2331" xr:uid="{00000000-0005-0000-0000-000009090000}"/>
    <cellStyle name="Percent 19" xfId="2332" xr:uid="{00000000-0005-0000-0000-00000A090000}"/>
    <cellStyle name="Percent 2" xfId="37" xr:uid="{00000000-0005-0000-0000-00000B090000}"/>
    <cellStyle name="Percent 2 10" xfId="2358" xr:uid="{A39F28EE-6B5F-42EC-9107-5A0EFA023D24}"/>
    <cellStyle name="Percent 2 2" xfId="1206" xr:uid="{00000000-0005-0000-0000-00000C090000}"/>
    <cellStyle name="Percent 2 3" xfId="1270" xr:uid="{00000000-0005-0000-0000-00000D090000}"/>
    <cellStyle name="Percent 3" xfId="47" xr:uid="{00000000-0005-0000-0000-00000E090000}"/>
    <cellStyle name="Percent 3 2" xfId="1207" xr:uid="{00000000-0005-0000-0000-00000F090000}"/>
    <cellStyle name="Percent 3 3" xfId="1366" xr:uid="{00000000-0005-0000-0000-000010090000}"/>
    <cellStyle name="Percent 3 3 2" xfId="2333" xr:uid="{00000000-0005-0000-0000-000011090000}"/>
    <cellStyle name="Percent 4" xfId="50" xr:uid="{00000000-0005-0000-0000-000012090000}"/>
    <cellStyle name="Percent 4 2" xfId="1208" xr:uid="{00000000-0005-0000-0000-000013090000}"/>
    <cellStyle name="Percent 4 3" xfId="1367" xr:uid="{00000000-0005-0000-0000-000014090000}"/>
    <cellStyle name="Percent 4 3 2" xfId="2334" xr:uid="{00000000-0005-0000-0000-000015090000}"/>
    <cellStyle name="Percent 5" xfId="1205" xr:uid="{00000000-0005-0000-0000-000016090000}"/>
    <cellStyle name="Percent 5 2" xfId="2335" xr:uid="{00000000-0005-0000-0000-000017090000}"/>
    <cellStyle name="Percent 5 3" xfId="2336" xr:uid="{00000000-0005-0000-0000-000018090000}"/>
    <cellStyle name="Percent 6" xfId="1377" xr:uid="{00000000-0005-0000-0000-000019090000}"/>
    <cellStyle name="Percent 6 2" xfId="2338" xr:uid="{00000000-0005-0000-0000-00001A090000}"/>
    <cellStyle name="Percent 6 3" xfId="2339" xr:uid="{00000000-0005-0000-0000-00001B090000}"/>
    <cellStyle name="Percent 6 4" xfId="2337" xr:uid="{00000000-0005-0000-0000-00001C090000}"/>
    <cellStyle name="Percent 7" xfId="2340" xr:uid="{00000000-0005-0000-0000-00001D090000}"/>
    <cellStyle name="Percent 7 2" xfId="2341" xr:uid="{00000000-0005-0000-0000-00001E090000}"/>
    <cellStyle name="Percent 7 3" xfId="2342" xr:uid="{00000000-0005-0000-0000-00001F090000}"/>
    <cellStyle name="Percent 8" xfId="2343" xr:uid="{00000000-0005-0000-0000-000020090000}"/>
    <cellStyle name="Percent 8 2" xfId="2344" xr:uid="{00000000-0005-0000-0000-000021090000}"/>
    <cellStyle name="Percent 8 3" xfId="2345" xr:uid="{00000000-0005-0000-0000-000022090000}"/>
    <cellStyle name="Percent 9" xfId="2346" xr:uid="{00000000-0005-0000-0000-000023090000}"/>
    <cellStyle name="Standard_Matrix_000907" xfId="1209" xr:uid="{00000000-0005-0000-0000-000024090000}"/>
    <cellStyle name="Title 2" xfId="1271" xr:uid="{00000000-0005-0000-0000-000025090000}"/>
    <cellStyle name="Title 2 2" xfId="2348" xr:uid="{00000000-0005-0000-0000-000026090000}"/>
    <cellStyle name="Title 2 3" xfId="2347" xr:uid="{00000000-0005-0000-0000-000027090000}"/>
    <cellStyle name="Title 3" xfId="1368" xr:uid="{00000000-0005-0000-0000-000028090000}"/>
    <cellStyle name="Title 3 2" xfId="2349" xr:uid="{00000000-0005-0000-0000-000029090000}"/>
    <cellStyle name="Title 4" xfId="1369" xr:uid="{00000000-0005-0000-0000-00002A090000}"/>
    <cellStyle name="Total 2" xfId="1272" xr:uid="{00000000-0005-0000-0000-00002B090000}"/>
    <cellStyle name="Total 2 2" xfId="2351" xr:uid="{00000000-0005-0000-0000-00002C090000}"/>
    <cellStyle name="Total 2 3" xfId="2350" xr:uid="{00000000-0005-0000-0000-00002D090000}"/>
    <cellStyle name="Total 3" xfId="1370" xr:uid="{00000000-0005-0000-0000-00002E090000}"/>
    <cellStyle name="Total 3 2" xfId="2352" xr:uid="{00000000-0005-0000-0000-00002F090000}"/>
    <cellStyle name="Total 4" xfId="1371" xr:uid="{00000000-0005-0000-0000-000030090000}"/>
    <cellStyle name="Warning Text 2" xfId="1273" xr:uid="{00000000-0005-0000-0000-000031090000}"/>
    <cellStyle name="Warning Text 2 2" xfId="2354" xr:uid="{00000000-0005-0000-0000-000032090000}"/>
    <cellStyle name="Warning Text 2 3" xfId="2353" xr:uid="{00000000-0005-0000-0000-000033090000}"/>
    <cellStyle name="Warning Text 3" xfId="1372" xr:uid="{00000000-0005-0000-0000-000034090000}"/>
    <cellStyle name="Warning Text 3 2" xfId="2355" xr:uid="{00000000-0005-0000-0000-000035090000}"/>
    <cellStyle name="Warning Text 4" xfId="1373" xr:uid="{00000000-0005-0000-0000-000036090000}"/>
  </cellStyles>
  <dxfs count="0"/>
  <tableStyles count="0" defaultTableStyle="TableStyleMedium9" defaultPivotStyle="PivotStyleLight16"/>
  <colors>
    <mruColors>
      <color rgb="FFEBF3FB"/>
      <color rgb="FFD9E8F7"/>
      <color rgb="FF1F5F9E"/>
      <color rgb="FFC3DBF3"/>
      <color rgb="FF7BB0E5"/>
      <color rgb="FF31859C"/>
      <color rgb="FF92BEEA"/>
      <color rgb="FFCFE2F5"/>
      <color rgb="FF5F9FDF"/>
      <color rgb="FF558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107950</xdr:colOff>
      <xdr:row>1</xdr:row>
      <xdr:rowOff>95250</xdr:rowOff>
    </xdr:from>
    <xdr:to>
      <xdr:col>6</xdr:col>
      <xdr:colOff>403225</xdr:colOff>
      <xdr:row>3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CCC534-5AD2-46F0-A96B-8145E810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25" y="2571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311785</xdr:colOff>
      <xdr:row>3</xdr:row>
      <xdr:rowOff>80553</xdr:rowOff>
    </xdr:from>
    <xdr:to>
      <xdr:col>11</xdr:col>
      <xdr:colOff>212725</xdr:colOff>
      <xdr:row>10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7CE10F-E02A-4FC8-A056-0A810F5A58FF}"/>
            </a:ext>
          </a:extLst>
        </xdr:cNvPr>
        <xdr:cNvSpPr txBox="1"/>
      </xdr:nvSpPr>
      <xdr:spPr>
        <a:xfrm>
          <a:off x="568960" y="566328"/>
          <a:ext cx="5930265" cy="1262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k-MK" sz="1100" b="0">
              <a:latin typeface="Arial" panose="020B0604020202020204" pitchFamily="34" charset="0"/>
              <a:cs typeface="Arial" panose="020B0604020202020204" pitchFamily="34" charset="0"/>
            </a:rPr>
            <a:t>Република Северна Македонија</a:t>
          </a:r>
          <a:endParaRPr lang="en-US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mk-MK" sz="11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Агенција за супервизија на капитално финансирано пензиско осигурување</a:t>
          </a:r>
          <a:endParaRPr lang="en-US" sz="1100" b="0" i="0" u="none" strike="noStrike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n-US" sz="1100" b="0" i="0" u="none" strike="noStrike">
            <a:solidFill>
              <a:srgbClr val="007DA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b="0">
              <a:solidFill>
                <a:srgbClr val="007DA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>
            <a:solidFill>
              <a:srgbClr val="007DA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285115</xdr:colOff>
      <xdr:row>20</xdr:row>
      <xdr:rowOff>97157</xdr:rowOff>
    </xdr:from>
    <xdr:to>
      <xdr:col>11</xdr:col>
      <xdr:colOff>15875</xdr:colOff>
      <xdr:row>30</xdr:row>
      <xdr:rowOff>95251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8B8FA-E26A-4A69-917B-1BC96E48515F}"/>
            </a:ext>
          </a:extLst>
        </xdr:cNvPr>
        <xdr:cNvSpPr txBox="1"/>
      </xdr:nvSpPr>
      <xdr:spPr>
        <a:xfrm>
          <a:off x="542290" y="3392807"/>
          <a:ext cx="5760085" cy="1617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mk-MK" sz="1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Инвестициски портфолија</a:t>
          </a:r>
        </a:p>
        <a:p>
          <a:pPr algn="ctr"/>
          <a:r>
            <a:rPr lang="mk-MK" sz="1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на пензиски фондови</a:t>
          </a:r>
        </a:p>
        <a:p>
          <a:pPr algn="ctr"/>
          <a:r>
            <a:rPr lang="mk-MK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31.12.</a:t>
          </a: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</a:t>
          </a:r>
          <a:r>
            <a:rPr lang="mk-MK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n-US" sz="1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mk-MK" sz="18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552450</xdr:colOff>
      <xdr:row>48</xdr:row>
      <xdr:rowOff>66675</xdr:rowOff>
    </xdr:from>
    <xdr:to>
      <xdr:col>11</xdr:col>
      <xdr:colOff>308231</xdr:colOff>
      <xdr:row>53</xdr:row>
      <xdr:rowOff>19052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A46079-510F-4A22-BFB0-7B21B1FA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7896225"/>
          <a:ext cx="908306" cy="76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apas.mk/" TargetMode="Externa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ADAC-953A-462A-99AE-BBB10C5BCF66}">
  <sheetPr>
    <tabColor rgb="FF1F5F9E"/>
    <pageSetUpPr fitToPage="1"/>
  </sheetPr>
  <dimension ref="B2:L54"/>
  <sheetViews>
    <sheetView showGridLines="0" tabSelected="1" zoomScaleNormal="100" workbookViewId="0">
      <selection activeCell="B2" sqref="B2"/>
    </sheetView>
  </sheetViews>
  <sheetFormatPr defaultColWidth="9.140625" defaultRowHeight="12.75" x14ac:dyDescent="0.2"/>
  <cols>
    <col min="1" max="1" width="3.85546875" style="69" customWidth="1"/>
    <col min="2" max="9" width="9.140625" style="69"/>
    <col min="10" max="10" width="11.28515625" style="69" customWidth="1"/>
    <col min="11" max="11" width="6" style="69" customWidth="1"/>
    <col min="12" max="16384" width="9.140625" style="69"/>
  </cols>
  <sheetData>
    <row r="2" spans="2:12" x14ac:dyDescent="0.2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2" x14ac:dyDescent="0.2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2" ht="15" x14ac:dyDescent="0.25">
      <c r="B4" s="70"/>
      <c r="C4" s="70"/>
      <c r="D4" s="70"/>
      <c r="E4" s="71"/>
      <c r="F4" s="72"/>
      <c r="G4" s="72"/>
      <c r="H4" s="72"/>
      <c r="I4" s="70"/>
      <c r="J4" s="70"/>
      <c r="K4" s="70"/>
      <c r="L4" s="70"/>
    </row>
    <row r="5" spans="2:12" ht="15" x14ac:dyDescent="0.25">
      <c r="B5" s="70"/>
      <c r="C5" s="70"/>
      <c r="D5" s="70"/>
      <c r="E5" s="71"/>
      <c r="F5" s="72"/>
      <c r="G5" s="72"/>
      <c r="H5" s="72"/>
      <c r="I5" s="70"/>
      <c r="J5" s="70"/>
      <c r="K5" s="70"/>
      <c r="L5" s="70"/>
    </row>
    <row r="6" spans="2:12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2:12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2:12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2:12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2:12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2:12" x14ac:dyDescent="0.2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2:12" x14ac:dyDescent="0.2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2:12" x14ac:dyDescent="0.2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2:12" x14ac:dyDescent="0.2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2:12" x14ac:dyDescent="0.2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2:12" x14ac:dyDescent="0.2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2:12" x14ac:dyDescent="0.2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2:12" x14ac:dyDescent="0.2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2:12" x14ac:dyDescent="0.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2" x14ac:dyDescent="0.2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2:12" x14ac:dyDescent="0.2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2:12" x14ac:dyDescent="0.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2:12" x14ac:dyDescent="0.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x14ac:dyDescent="0.2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2:12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2" x14ac:dyDescent="0.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2:12" x14ac:dyDescent="0.2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2:12" x14ac:dyDescent="0.2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2:12" x14ac:dyDescent="0.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2:12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2:12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2:12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2:12" x14ac:dyDescent="0.2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2:12" x14ac:dyDescent="0.2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2:12" x14ac:dyDescent="0.2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2:12" x14ac:dyDescent="0.2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2:12" x14ac:dyDescent="0.2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2:12" x14ac:dyDescent="0.2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2:12" x14ac:dyDescent="0.2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2:12" x14ac:dyDescent="0.2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2:12" x14ac:dyDescent="0.2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2:12" x14ac:dyDescent="0.2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2:12" x14ac:dyDescent="0.2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2:12" x14ac:dyDescent="0.2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2:12" x14ac:dyDescent="0.2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2:12" x14ac:dyDescent="0.2"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2:12" x14ac:dyDescent="0.2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2:12" x14ac:dyDescent="0.2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2:12" x14ac:dyDescent="0.2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2:12" x14ac:dyDescent="0.2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2:12" x14ac:dyDescent="0.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2:12" x14ac:dyDescent="0.2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2:12" x14ac:dyDescent="0.2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</sheetData>
  <pageMargins left="0.25" right="0.25" top="0.75" bottom="0.75" header="0.3" footer="0.3"/>
  <pageSetup paperSize="9" scale="9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CBB9-9186-4CA5-B453-283A2F1B06BE}">
  <sheetPr>
    <tabColor rgb="FF1F5F9E"/>
    <pageSetUpPr fitToPage="1"/>
  </sheetPr>
  <dimension ref="B1:J75"/>
  <sheetViews>
    <sheetView showGridLines="0" zoomScaleNormal="100" workbookViewId="0">
      <selection activeCell="O56" sqref="O56"/>
    </sheetView>
  </sheetViews>
  <sheetFormatPr defaultColWidth="9.140625" defaultRowHeight="11.25" x14ac:dyDescent="0.2"/>
  <cols>
    <col min="1" max="1" width="1" style="74" customWidth="1"/>
    <col min="2" max="2" width="15.28515625" style="74" customWidth="1"/>
    <col min="3" max="3" width="42.42578125" style="74" customWidth="1"/>
    <col min="4" max="4" width="7.28515625" style="74" customWidth="1"/>
    <col min="5" max="5" width="10.85546875" style="74" customWidth="1"/>
    <col min="6" max="6" width="11.42578125" style="74" customWidth="1"/>
    <col min="7" max="7" width="12.140625" style="74" customWidth="1"/>
    <col min="8" max="8" width="1.28515625" style="74" customWidth="1"/>
    <col min="9" max="16384" width="9.140625" style="74"/>
  </cols>
  <sheetData>
    <row r="1" spans="2:7" x14ac:dyDescent="0.2">
      <c r="B1" s="74" t="s">
        <v>114</v>
      </c>
      <c r="G1" s="75" t="s">
        <v>493</v>
      </c>
    </row>
    <row r="2" spans="2:7" ht="45" x14ac:dyDescent="0.2">
      <c r="B2" s="76" t="s">
        <v>26</v>
      </c>
      <c r="C2" s="76" t="s">
        <v>24</v>
      </c>
      <c r="D2" s="76" t="s">
        <v>25</v>
      </c>
      <c r="E2" s="76" t="s">
        <v>33</v>
      </c>
      <c r="F2" s="76" t="s">
        <v>22</v>
      </c>
      <c r="G2" s="76" t="s">
        <v>23</v>
      </c>
    </row>
    <row r="3" spans="2:7" x14ac:dyDescent="0.2">
      <c r="B3" s="182" t="s">
        <v>40</v>
      </c>
      <c r="C3" s="182"/>
      <c r="D3" s="182"/>
      <c r="E3" s="182"/>
      <c r="F3" s="182"/>
      <c r="G3" s="182"/>
    </row>
    <row r="4" spans="2:7" x14ac:dyDescent="0.2">
      <c r="B4" s="183" t="s">
        <v>41</v>
      </c>
      <c r="C4" s="183"/>
      <c r="D4" s="183"/>
      <c r="E4" s="183"/>
      <c r="F4" s="183"/>
      <c r="G4" s="183"/>
    </row>
    <row r="5" spans="2:7" x14ac:dyDescent="0.2">
      <c r="B5" s="183" t="s">
        <v>42</v>
      </c>
      <c r="C5" s="183"/>
      <c r="D5" s="183"/>
      <c r="E5" s="183"/>
      <c r="F5" s="183"/>
      <c r="G5" s="183"/>
    </row>
    <row r="6" spans="2:7" ht="22.5" x14ac:dyDescent="0.2">
      <c r="B6" s="123" t="s">
        <v>29</v>
      </c>
      <c r="C6" s="85" t="s">
        <v>74</v>
      </c>
      <c r="D6" s="86" t="s">
        <v>75</v>
      </c>
      <c r="E6" s="86">
        <v>3010</v>
      </c>
      <c r="F6" s="86">
        <v>137241.56</v>
      </c>
      <c r="G6" s="65">
        <f>F6/$F$73</f>
        <v>8.2213009430963065E-4</v>
      </c>
    </row>
    <row r="7" spans="2:7" ht="20.25" customHeight="1" x14ac:dyDescent="0.2">
      <c r="B7" s="113" t="s">
        <v>29</v>
      </c>
      <c r="C7" s="129" t="s">
        <v>76</v>
      </c>
      <c r="D7" s="130" t="s">
        <v>75</v>
      </c>
      <c r="E7" s="130">
        <v>10300</v>
      </c>
      <c r="F7" s="130">
        <v>481058.57</v>
      </c>
      <c r="G7" s="66">
        <f>F7/$F$73</f>
        <v>2.8817271351517433E-3</v>
      </c>
    </row>
    <row r="8" spans="2:7" x14ac:dyDescent="0.2">
      <c r="B8" s="123" t="s">
        <v>29</v>
      </c>
      <c r="C8" s="85" t="s">
        <v>77</v>
      </c>
      <c r="D8" s="86" t="s">
        <v>78</v>
      </c>
      <c r="E8" s="86">
        <v>580000</v>
      </c>
      <c r="F8" s="86">
        <v>583586.25</v>
      </c>
      <c r="G8" s="65">
        <f>F8/$F$73</f>
        <v>3.495907644523304E-3</v>
      </c>
    </row>
    <row r="9" spans="2:7" x14ac:dyDescent="0.2">
      <c r="B9" s="113" t="s">
        <v>29</v>
      </c>
      <c r="C9" s="129" t="s">
        <v>79</v>
      </c>
      <c r="D9" s="130" t="s">
        <v>78</v>
      </c>
      <c r="E9" s="130">
        <v>430000</v>
      </c>
      <c r="F9" s="130">
        <v>431919.99</v>
      </c>
      <c r="G9" s="66">
        <f>F9/$F$73</f>
        <v>2.5873680109211429E-3</v>
      </c>
    </row>
    <row r="10" spans="2:7" x14ac:dyDescent="0.2">
      <c r="B10" s="123" t="s">
        <v>29</v>
      </c>
      <c r="C10" s="85" t="s">
        <v>80</v>
      </c>
      <c r="D10" s="86" t="s">
        <v>75</v>
      </c>
      <c r="E10" s="86">
        <v>130402.26334102973</v>
      </c>
      <c r="F10" s="86">
        <v>8023632.2800000003</v>
      </c>
      <c r="G10" s="65">
        <f>F10/$F$73</f>
        <v>4.8064664690944905E-2</v>
      </c>
    </row>
    <row r="11" spans="2:7" x14ac:dyDescent="0.2">
      <c r="B11" s="113" t="s">
        <v>29</v>
      </c>
      <c r="C11" s="129" t="s">
        <v>81</v>
      </c>
      <c r="D11" s="130" t="s">
        <v>78</v>
      </c>
      <c r="E11" s="130">
        <v>3000000</v>
      </c>
      <c r="F11" s="130">
        <v>3001750.03</v>
      </c>
      <c r="G11" s="66">
        <f>F11/$F$73</f>
        <v>1.7981645175541842E-2</v>
      </c>
    </row>
    <row r="12" spans="2:7" x14ac:dyDescent="0.2">
      <c r="B12" s="123" t="s">
        <v>29</v>
      </c>
      <c r="C12" s="85" t="s">
        <v>82</v>
      </c>
      <c r="D12" s="86" t="s">
        <v>78</v>
      </c>
      <c r="E12" s="86">
        <v>1180000</v>
      </c>
      <c r="F12" s="86">
        <v>1241921.8500000001</v>
      </c>
      <c r="G12" s="65">
        <f>F12/$F$73</f>
        <v>7.4395928439292807E-3</v>
      </c>
    </row>
    <row r="13" spans="2:7" x14ac:dyDescent="0.2">
      <c r="B13" s="113" t="s">
        <v>29</v>
      </c>
      <c r="C13" s="129" t="s">
        <v>83</v>
      </c>
      <c r="D13" s="130" t="s">
        <v>78</v>
      </c>
      <c r="E13" s="130">
        <v>640000</v>
      </c>
      <c r="F13" s="130">
        <v>672010.77</v>
      </c>
      <c r="G13" s="66">
        <f>F13/$F$73</f>
        <v>4.0256047637259994E-3</v>
      </c>
    </row>
    <row r="14" spans="2:7" x14ac:dyDescent="0.2">
      <c r="B14" s="123" t="s">
        <v>29</v>
      </c>
      <c r="C14" s="85" t="s">
        <v>84</v>
      </c>
      <c r="D14" s="86" t="s">
        <v>78</v>
      </c>
      <c r="E14" s="86">
        <v>2000000</v>
      </c>
      <c r="F14" s="86">
        <v>2089236.66</v>
      </c>
      <c r="G14" s="65">
        <f>F14/$F$73</f>
        <v>1.2515336697724345E-2</v>
      </c>
    </row>
    <row r="15" spans="2:7" x14ac:dyDescent="0.2">
      <c r="B15" s="113" t="s">
        <v>29</v>
      </c>
      <c r="C15" s="129" t="s">
        <v>85</v>
      </c>
      <c r="D15" s="130" t="s">
        <v>78</v>
      </c>
      <c r="E15" s="130">
        <v>2500000</v>
      </c>
      <c r="F15" s="130">
        <v>2571738.58</v>
      </c>
      <c r="G15" s="66">
        <f>F15/$F$73</f>
        <v>1.5405710058346143E-2</v>
      </c>
    </row>
    <row r="16" spans="2:7" x14ac:dyDescent="0.2">
      <c r="B16" s="123" t="s">
        <v>29</v>
      </c>
      <c r="C16" s="85" t="s">
        <v>86</v>
      </c>
      <c r="D16" s="86" t="s">
        <v>78</v>
      </c>
      <c r="E16" s="86">
        <v>1000000</v>
      </c>
      <c r="F16" s="86">
        <v>1025005.9</v>
      </c>
      <c r="G16" s="65">
        <f>F16/$F$73</f>
        <v>6.1401822978034339E-3</v>
      </c>
    </row>
    <row r="17" spans="2:10" x14ac:dyDescent="0.2">
      <c r="B17" s="113" t="s">
        <v>29</v>
      </c>
      <c r="C17" s="129" t="s">
        <v>87</v>
      </c>
      <c r="D17" s="130" t="s">
        <v>78</v>
      </c>
      <c r="E17" s="130">
        <v>1800000</v>
      </c>
      <c r="F17" s="130">
        <v>1834793.82</v>
      </c>
      <c r="G17" s="66">
        <f>F17/$F$73</f>
        <v>1.0991125547358449E-2</v>
      </c>
    </row>
    <row r="18" spans="2:10" x14ac:dyDescent="0.2">
      <c r="B18" s="123" t="s">
        <v>29</v>
      </c>
      <c r="C18" s="85" t="s">
        <v>88</v>
      </c>
      <c r="D18" s="86" t="s">
        <v>78</v>
      </c>
      <c r="E18" s="86">
        <v>2390000</v>
      </c>
      <c r="F18" s="86">
        <v>2430626.54</v>
      </c>
      <c r="G18" s="65">
        <f>F18/$F$73</f>
        <v>1.4560394289905267E-2</v>
      </c>
    </row>
    <row r="19" spans="2:10" x14ac:dyDescent="0.2">
      <c r="B19" s="113" t="s">
        <v>29</v>
      </c>
      <c r="C19" s="129" t="s">
        <v>89</v>
      </c>
      <c r="D19" s="130" t="s">
        <v>78</v>
      </c>
      <c r="E19" s="130">
        <v>6550000</v>
      </c>
      <c r="F19" s="130">
        <v>6570599.71</v>
      </c>
      <c r="G19" s="66">
        <f>F19/$F$73</f>
        <v>3.9360436876796884E-2</v>
      </c>
    </row>
    <row r="20" spans="2:10" x14ac:dyDescent="0.2">
      <c r="B20" s="123" t="s">
        <v>29</v>
      </c>
      <c r="C20" s="85" t="s">
        <v>90</v>
      </c>
      <c r="D20" s="86" t="s">
        <v>75</v>
      </c>
      <c r="E20" s="86">
        <v>28457.598178713717</v>
      </c>
      <c r="F20" s="86">
        <v>1751451.57</v>
      </c>
      <c r="G20" s="65">
        <f>F20/$F$73</f>
        <v>1.0491873193680185E-2</v>
      </c>
    </row>
    <row r="21" spans="2:10" x14ac:dyDescent="0.2">
      <c r="B21" s="113" t="s">
        <v>29</v>
      </c>
      <c r="C21" s="129" t="s">
        <v>679</v>
      </c>
      <c r="D21" s="130" t="s">
        <v>78</v>
      </c>
      <c r="E21" s="130">
        <v>3460000</v>
      </c>
      <c r="F21" s="130">
        <v>3662417.75</v>
      </c>
      <c r="G21" s="66">
        <f>F21/$F$73</f>
        <v>2.1939300676914231E-2</v>
      </c>
    </row>
    <row r="22" spans="2:10" x14ac:dyDescent="0.2">
      <c r="B22" s="123" t="s">
        <v>29</v>
      </c>
      <c r="C22" s="85" t="s">
        <v>661</v>
      </c>
      <c r="D22" s="86" t="s">
        <v>78</v>
      </c>
      <c r="E22" s="86">
        <v>4060000</v>
      </c>
      <c r="F22" s="86">
        <v>4274762.38</v>
      </c>
      <c r="G22" s="65">
        <f>F22/$F$73</f>
        <v>2.5607482154973035E-2</v>
      </c>
      <c r="J22" s="97"/>
    </row>
    <row r="23" spans="2:10" x14ac:dyDescent="0.2">
      <c r="B23" s="113" t="s">
        <v>29</v>
      </c>
      <c r="C23" s="129" t="s">
        <v>662</v>
      </c>
      <c r="D23" s="130" t="s">
        <v>78</v>
      </c>
      <c r="E23" s="130">
        <v>1400000</v>
      </c>
      <c r="F23" s="130">
        <v>1464207.49</v>
      </c>
      <c r="G23" s="66">
        <f>F23/$F$73</f>
        <v>8.7711699126894766E-3</v>
      </c>
    </row>
    <row r="24" spans="2:10" x14ac:dyDescent="0.2">
      <c r="B24" s="123" t="s">
        <v>29</v>
      </c>
      <c r="C24" s="85" t="s">
        <v>663</v>
      </c>
      <c r="D24" s="86" t="s">
        <v>78</v>
      </c>
      <c r="E24" s="86">
        <v>5100000</v>
      </c>
      <c r="F24" s="86">
        <v>5305338.1399999997</v>
      </c>
      <c r="G24" s="65">
        <f>F24/$F$73</f>
        <v>3.1781030071231196E-2</v>
      </c>
    </row>
    <row r="25" spans="2:10" x14ac:dyDescent="0.2">
      <c r="B25" s="113" t="s">
        <v>29</v>
      </c>
      <c r="C25" s="129" t="s">
        <v>664</v>
      </c>
      <c r="D25" s="130" t="s">
        <v>78</v>
      </c>
      <c r="E25" s="130">
        <v>1300000</v>
      </c>
      <c r="F25" s="130">
        <v>1346705.72</v>
      </c>
      <c r="G25" s="66">
        <f>F25/$F$73</f>
        <v>8.0672888051616359E-3</v>
      </c>
    </row>
    <row r="26" spans="2:10" x14ac:dyDescent="0.2">
      <c r="B26" s="123" t="s">
        <v>29</v>
      </c>
      <c r="C26" s="85" t="s">
        <v>665</v>
      </c>
      <c r="D26" s="86" t="s">
        <v>78</v>
      </c>
      <c r="E26" s="86">
        <v>1350000</v>
      </c>
      <c r="F26" s="86">
        <v>1392882.56</v>
      </c>
      <c r="G26" s="65">
        <f>F26/$F$73</f>
        <v>8.3439059597911879E-3</v>
      </c>
    </row>
    <row r="27" spans="2:10" x14ac:dyDescent="0.2">
      <c r="B27" s="113" t="s">
        <v>29</v>
      </c>
      <c r="C27" s="129" t="s">
        <v>666</v>
      </c>
      <c r="D27" s="130" t="s">
        <v>78</v>
      </c>
      <c r="E27" s="130">
        <v>18000000</v>
      </c>
      <c r="F27" s="130">
        <v>18475072.82</v>
      </c>
      <c r="G27" s="66">
        <f>F27/$F$73</f>
        <v>0.11067284108315217</v>
      </c>
    </row>
    <row r="28" spans="2:10" x14ac:dyDescent="0.2">
      <c r="B28" s="123" t="s">
        <v>29</v>
      </c>
      <c r="C28" s="85" t="s">
        <v>667</v>
      </c>
      <c r="D28" s="86" t="s">
        <v>78</v>
      </c>
      <c r="E28" s="86">
        <v>940000</v>
      </c>
      <c r="F28" s="86">
        <v>960852.79</v>
      </c>
      <c r="G28" s="65">
        <f>F28/$F$73</f>
        <v>5.7558803241552466E-3</v>
      </c>
    </row>
    <row r="29" spans="2:10" x14ac:dyDescent="0.2">
      <c r="B29" s="113" t="s">
        <v>29</v>
      </c>
      <c r="C29" s="129" t="s">
        <v>668</v>
      </c>
      <c r="D29" s="130" t="s">
        <v>78</v>
      </c>
      <c r="E29" s="130">
        <v>3300000</v>
      </c>
      <c r="F29" s="130">
        <v>3358926.58</v>
      </c>
      <c r="G29" s="66">
        <f>F29/$F$73</f>
        <v>2.0121271034769097E-2</v>
      </c>
    </row>
    <row r="30" spans="2:10" x14ac:dyDescent="0.2">
      <c r="B30" s="123" t="s">
        <v>29</v>
      </c>
      <c r="C30" s="85" t="s">
        <v>669</v>
      </c>
      <c r="D30" s="86" t="s">
        <v>78</v>
      </c>
      <c r="E30" s="86">
        <v>1000000</v>
      </c>
      <c r="F30" s="86">
        <v>1012606.92</v>
      </c>
      <c r="G30" s="65">
        <f>F30/$F$73</f>
        <v>6.0659076058169597E-3</v>
      </c>
    </row>
    <row r="31" spans="2:10" x14ac:dyDescent="0.2">
      <c r="B31" s="184" t="s">
        <v>71</v>
      </c>
      <c r="C31" s="185"/>
      <c r="D31" s="100"/>
      <c r="E31" s="101"/>
      <c r="F31" s="67">
        <f>SUM(F6:F30)</f>
        <v>74100347.230000004</v>
      </c>
      <c r="G31" s="68">
        <f>SUM(G6:G30)</f>
        <v>0.44388977694931675</v>
      </c>
    </row>
    <row r="32" spans="2:10" x14ac:dyDescent="0.2">
      <c r="B32" s="98"/>
      <c r="C32" s="99"/>
      <c r="D32" s="98"/>
      <c r="E32" s="99"/>
      <c r="F32" s="67"/>
      <c r="G32" s="68"/>
    </row>
    <row r="33" spans="2:7" x14ac:dyDescent="0.2">
      <c r="B33" s="183" t="s">
        <v>91</v>
      </c>
      <c r="C33" s="183"/>
      <c r="D33" s="183"/>
      <c r="E33" s="183"/>
      <c r="F33" s="183"/>
      <c r="G33" s="183"/>
    </row>
    <row r="34" spans="2:7" ht="22.5" x14ac:dyDescent="0.2">
      <c r="B34" s="80" t="s">
        <v>92</v>
      </c>
      <c r="C34" s="85" t="s">
        <v>670</v>
      </c>
      <c r="D34" s="86" t="s">
        <v>78</v>
      </c>
      <c r="E34" s="86">
        <v>10233000</v>
      </c>
      <c r="F34" s="86">
        <v>10241699.5</v>
      </c>
      <c r="G34" s="65">
        <f>F34/$F$73</f>
        <v>6.1351746335628198E-2</v>
      </c>
    </row>
    <row r="35" spans="2:7" ht="22.5" x14ac:dyDescent="0.2">
      <c r="B35" s="82" t="s">
        <v>93</v>
      </c>
      <c r="C35" s="83" t="s">
        <v>671</v>
      </c>
      <c r="D35" s="84" t="s">
        <v>78</v>
      </c>
      <c r="E35" s="84">
        <v>6704000</v>
      </c>
      <c r="F35" s="84">
        <v>6710434.5700000003</v>
      </c>
      <c r="G35" s="66">
        <f>F35/$F$73</f>
        <v>4.0198101842420807E-2</v>
      </c>
    </row>
    <row r="36" spans="2:7" ht="33.75" x14ac:dyDescent="0.2">
      <c r="B36" s="80" t="s">
        <v>672</v>
      </c>
      <c r="C36" s="85" t="s">
        <v>673</v>
      </c>
      <c r="D36" s="86" t="s">
        <v>78</v>
      </c>
      <c r="E36" s="86">
        <v>2500000</v>
      </c>
      <c r="F36" s="86">
        <v>2504369.86</v>
      </c>
      <c r="G36" s="65">
        <f>F36/$F$73</f>
        <v>1.5002145335479984E-2</v>
      </c>
    </row>
    <row r="37" spans="2:7" ht="22.5" x14ac:dyDescent="0.2">
      <c r="B37" s="82" t="s">
        <v>674</v>
      </c>
      <c r="C37" s="83" t="s">
        <v>675</v>
      </c>
      <c r="D37" s="84" t="s">
        <v>78</v>
      </c>
      <c r="E37" s="84">
        <v>1001000</v>
      </c>
      <c r="F37" s="84">
        <v>1003297.38</v>
      </c>
      <c r="G37" s="66">
        <f>F37/$F$73</f>
        <v>6.0101398558862588E-3</v>
      </c>
    </row>
    <row r="38" spans="2:7" x14ac:dyDescent="0.2">
      <c r="B38" s="184" t="s">
        <v>94</v>
      </c>
      <c r="C38" s="185"/>
      <c r="D38" s="100"/>
      <c r="E38" s="100"/>
      <c r="F38" s="102">
        <f>SUM(F34:F37)</f>
        <v>20459801.309999999</v>
      </c>
      <c r="G38" s="68">
        <f>SUM(G34:G37)</f>
        <v>0.12256213336941525</v>
      </c>
    </row>
    <row r="39" spans="2:7" x14ac:dyDescent="0.2">
      <c r="B39" s="98"/>
      <c r="C39" s="99"/>
      <c r="D39" s="100"/>
      <c r="E39" s="100"/>
      <c r="F39" s="101"/>
      <c r="G39" s="101"/>
    </row>
    <row r="40" spans="2:7" x14ac:dyDescent="0.2">
      <c r="B40" s="183" t="s">
        <v>95</v>
      </c>
      <c r="C40" s="183"/>
      <c r="D40" s="183"/>
      <c r="E40" s="183"/>
      <c r="F40" s="183"/>
      <c r="G40" s="183"/>
    </row>
    <row r="41" spans="2:7" ht="22.5" x14ac:dyDescent="0.2">
      <c r="B41" s="80" t="s">
        <v>96</v>
      </c>
      <c r="C41" s="85" t="s">
        <v>97</v>
      </c>
      <c r="D41" s="86" t="s">
        <v>78</v>
      </c>
      <c r="E41" s="86">
        <v>288</v>
      </c>
      <c r="F41" s="86">
        <v>8136000</v>
      </c>
      <c r="G41" s="65">
        <f>F41/$F$73</f>
        <v>4.8737790850695337E-2</v>
      </c>
    </row>
    <row r="42" spans="2:7" ht="22.5" x14ac:dyDescent="0.2">
      <c r="B42" s="82" t="s">
        <v>98</v>
      </c>
      <c r="C42" s="83" t="s">
        <v>97</v>
      </c>
      <c r="D42" s="84" t="s">
        <v>78</v>
      </c>
      <c r="E42" s="84">
        <v>36</v>
      </c>
      <c r="F42" s="84">
        <v>2021841.72</v>
      </c>
      <c r="G42" s="66">
        <f>F42/$F$73</f>
        <v>1.2111614906903899E-2</v>
      </c>
    </row>
    <row r="43" spans="2:7" ht="33.75" x14ac:dyDescent="0.2">
      <c r="B43" s="80" t="s">
        <v>99</v>
      </c>
      <c r="C43" s="85" t="s">
        <v>97</v>
      </c>
      <c r="D43" s="86" t="s">
        <v>78</v>
      </c>
      <c r="E43" s="86">
        <v>5635</v>
      </c>
      <c r="F43" s="86">
        <v>2254000</v>
      </c>
      <c r="G43" s="65">
        <f>F43/$F$73</f>
        <v>1.3502332912668055E-2</v>
      </c>
    </row>
    <row r="44" spans="2:7" ht="22.5" x14ac:dyDescent="0.2">
      <c r="B44" s="82" t="s">
        <v>100</v>
      </c>
      <c r="C44" s="83" t="s">
        <v>97</v>
      </c>
      <c r="D44" s="84" t="s">
        <v>78</v>
      </c>
      <c r="E44" s="84">
        <v>722</v>
      </c>
      <c r="F44" s="84">
        <v>2146845.34</v>
      </c>
      <c r="G44" s="66">
        <f>F44/$F$73</f>
        <v>1.286043500119345E-2</v>
      </c>
    </row>
    <row r="45" spans="2:7" ht="22.5" x14ac:dyDescent="0.2">
      <c r="B45" s="80" t="s">
        <v>101</v>
      </c>
      <c r="C45" s="85" t="s">
        <v>97</v>
      </c>
      <c r="D45" s="86" t="s">
        <v>78</v>
      </c>
      <c r="E45" s="86">
        <v>9</v>
      </c>
      <c r="F45" s="86">
        <v>835100.01</v>
      </c>
      <c r="G45" s="65">
        <f>F45/$F$73</f>
        <v>5.0025724713364779E-3</v>
      </c>
    </row>
    <row r="46" spans="2:7" x14ac:dyDescent="0.2">
      <c r="B46" s="184" t="s">
        <v>47</v>
      </c>
      <c r="C46" s="185"/>
      <c r="D46" s="100"/>
      <c r="E46" s="100"/>
      <c r="F46" s="102">
        <f>SUM(F41:F45)</f>
        <v>15393787.07</v>
      </c>
      <c r="G46" s="68">
        <f>SUM(G41:G45)</f>
        <v>9.2214746142797219E-2</v>
      </c>
    </row>
    <row r="47" spans="2:7" x14ac:dyDescent="0.2">
      <c r="B47" s="182" t="s">
        <v>58</v>
      </c>
      <c r="C47" s="182"/>
      <c r="D47" s="108"/>
      <c r="E47" s="108"/>
      <c r="F47" s="109">
        <f>F38+F46+F31</f>
        <v>109953935.61</v>
      </c>
      <c r="G47" s="110">
        <f>SUM(G38+G46+G31)</f>
        <v>0.65866665646152922</v>
      </c>
    </row>
    <row r="48" spans="2:7" x14ac:dyDescent="0.2">
      <c r="B48" s="86"/>
      <c r="C48" s="85"/>
      <c r="D48" s="86"/>
      <c r="E48" s="86"/>
      <c r="F48" s="86"/>
      <c r="G48" s="86"/>
    </row>
    <row r="49" spans="2:7" x14ac:dyDescent="0.2">
      <c r="B49" s="182" t="s">
        <v>57</v>
      </c>
      <c r="C49" s="182"/>
      <c r="D49" s="182"/>
      <c r="E49" s="182"/>
      <c r="F49" s="182"/>
      <c r="G49" s="182"/>
    </row>
    <row r="50" spans="2:7" x14ac:dyDescent="0.2">
      <c r="B50" s="183" t="s">
        <v>70</v>
      </c>
      <c r="C50" s="183"/>
      <c r="D50" s="183"/>
      <c r="E50" s="183"/>
      <c r="F50" s="183"/>
      <c r="G50" s="183"/>
    </row>
    <row r="51" spans="2:7" x14ac:dyDescent="0.2">
      <c r="B51" s="183" t="s">
        <v>42</v>
      </c>
      <c r="C51" s="183"/>
      <c r="D51" s="183"/>
      <c r="E51" s="183"/>
      <c r="F51" s="183"/>
      <c r="G51" s="183"/>
    </row>
    <row r="52" spans="2:7" ht="10.5" customHeight="1" x14ac:dyDescent="0.2">
      <c r="B52" s="123" t="s">
        <v>102</v>
      </c>
      <c r="C52" s="85" t="s">
        <v>103</v>
      </c>
      <c r="D52" s="86" t="s">
        <v>75</v>
      </c>
      <c r="E52" s="86">
        <v>20000</v>
      </c>
      <c r="F52" s="86">
        <v>1198082.49</v>
      </c>
      <c r="G52" s="65">
        <f>F52/$F$73</f>
        <v>7.1769780997419227E-3</v>
      </c>
    </row>
    <row r="53" spans="2:7" ht="10.5" customHeight="1" x14ac:dyDescent="0.2">
      <c r="B53" s="113" t="s">
        <v>102</v>
      </c>
      <c r="C53" s="129" t="s">
        <v>676</v>
      </c>
      <c r="D53" s="130" t="s">
        <v>75</v>
      </c>
      <c r="E53" s="130">
        <v>35000</v>
      </c>
      <c r="F53" s="130">
        <v>1811695.1</v>
      </c>
      <c r="G53" s="66">
        <f t="shared" ref="G53:G54" si="0">F53/$F$73</f>
        <v>1.0852755269054767E-2</v>
      </c>
    </row>
    <row r="54" spans="2:7" ht="10.5" customHeight="1" x14ac:dyDescent="0.2">
      <c r="B54" s="123" t="s">
        <v>102</v>
      </c>
      <c r="C54" s="85" t="s">
        <v>677</v>
      </c>
      <c r="D54" s="86" t="s">
        <v>75</v>
      </c>
      <c r="E54" s="86">
        <v>78000</v>
      </c>
      <c r="F54" s="86">
        <v>3884198.58</v>
      </c>
      <c r="G54" s="65">
        <f t="shared" si="0"/>
        <v>2.3267853738275297E-2</v>
      </c>
    </row>
    <row r="55" spans="2:7" x14ac:dyDescent="0.2">
      <c r="B55" s="184" t="s">
        <v>71</v>
      </c>
      <c r="C55" s="185"/>
      <c r="D55" s="100"/>
      <c r="E55" s="101"/>
      <c r="F55" s="102">
        <f>SUM(F52:F54)</f>
        <v>6893976.1699999999</v>
      </c>
      <c r="G55" s="68">
        <f>SUM(G52:G54)</f>
        <v>4.1297587107071987E-2</v>
      </c>
    </row>
    <row r="56" spans="2:7" x14ac:dyDescent="0.2">
      <c r="B56" s="98"/>
      <c r="C56" s="99"/>
      <c r="D56" s="100"/>
      <c r="E56" s="101"/>
      <c r="F56" s="102"/>
      <c r="G56" s="68"/>
    </row>
    <row r="57" spans="2:7" x14ac:dyDescent="0.2">
      <c r="B57" s="183" t="s">
        <v>44</v>
      </c>
      <c r="C57" s="183"/>
      <c r="D57" s="183"/>
      <c r="E57" s="183"/>
      <c r="F57" s="183"/>
      <c r="G57" s="183"/>
    </row>
    <row r="58" spans="2:7" ht="33.75" x14ac:dyDescent="0.2">
      <c r="B58" s="123" t="s">
        <v>104</v>
      </c>
      <c r="C58" s="85" t="s">
        <v>54</v>
      </c>
      <c r="D58" s="86" t="s">
        <v>105</v>
      </c>
      <c r="E58" s="86">
        <v>648</v>
      </c>
      <c r="F58" s="86">
        <v>3407595.685416</v>
      </c>
      <c r="G58" s="65">
        <f t="shared" ref="G58:G67" si="1">F58/$F$73</f>
        <v>2.0412817824426846E-2</v>
      </c>
    </row>
    <row r="59" spans="2:7" ht="33.75" x14ac:dyDescent="0.2">
      <c r="B59" s="113" t="s">
        <v>106</v>
      </c>
      <c r="C59" s="129" t="s">
        <v>54</v>
      </c>
      <c r="D59" s="130" t="s">
        <v>75</v>
      </c>
      <c r="E59" s="130">
        <v>1085</v>
      </c>
      <c r="F59" s="130">
        <v>5211661.2782500004</v>
      </c>
      <c r="G59" s="66">
        <f t="shared" si="1"/>
        <v>3.1219869390857427E-2</v>
      </c>
    </row>
    <row r="60" spans="2:7" ht="22.5" x14ac:dyDescent="0.2">
      <c r="B60" s="123" t="s">
        <v>107</v>
      </c>
      <c r="C60" s="85" t="s">
        <v>54</v>
      </c>
      <c r="D60" s="86" t="s">
        <v>75</v>
      </c>
      <c r="E60" s="86">
        <v>3139</v>
      </c>
      <c r="F60" s="86">
        <v>6911732.6158299986</v>
      </c>
      <c r="G60" s="65">
        <f t="shared" si="1"/>
        <v>4.1403955094180413E-2</v>
      </c>
    </row>
    <row r="61" spans="2:7" ht="22.5" x14ac:dyDescent="0.2">
      <c r="B61" s="113" t="s">
        <v>108</v>
      </c>
      <c r="C61" s="129" t="s">
        <v>54</v>
      </c>
      <c r="D61" s="130" t="s">
        <v>75</v>
      </c>
      <c r="E61" s="130">
        <v>3178</v>
      </c>
      <c r="F61" s="130">
        <v>7392768.0290799998</v>
      </c>
      <c r="G61" s="66">
        <f t="shared" si="1"/>
        <v>4.4285543511431685E-2</v>
      </c>
    </row>
    <row r="62" spans="2:7" ht="22.5" x14ac:dyDescent="0.2">
      <c r="B62" s="123" t="s">
        <v>109</v>
      </c>
      <c r="C62" s="85" t="s">
        <v>54</v>
      </c>
      <c r="D62" s="86" t="s">
        <v>105</v>
      </c>
      <c r="E62" s="86">
        <v>196</v>
      </c>
      <c r="F62" s="86">
        <v>1996411.3694279999</v>
      </c>
      <c r="G62" s="65">
        <f t="shared" si="1"/>
        <v>1.1959277258497065E-2</v>
      </c>
    </row>
    <row r="63" spans="2:7" ht="22.5" x14ac:dyDescent="0.2">
      <c r="B63" s="113" t="s">
        <v>110</v>
      </c>
      <c r="C63" s="129" t="s">
        <v>54</v>
      </c>
      <c r="D63" s="130" t="s">
        <v>75</v>
      </c>
      <c r="E63" s="130">
        <v>885</v>
      </c>
      <c r="F63" s="130">
        <v>5864086.3312499998</v>
      </c>
      <c r="G63" s="66">
        <f t="shared" si="1"/>
        <v>3.5128148124739897E-2</v>
      </c>
    </row>
    <row r="64" spans="2:7" ht="33.75" x14ac:dyDescent="0.2">
      <c r="B64" s="123" t="s">
        <v>111</v>
      </c>
      <c r="C64" s="85" t="s">
        <v>54</v>
      </c>
      <c r="D64" s="86" t="s">
        <v>75</v>
      </c>
      <c r="E64" s="86">
        <v>1028</v>
      </c>
      <c r="F64" s="86">
        <v>6676964.7532000002</v>
      </c>
      <c r="G64" s="65">
        <f t="shared" si="1"/>
        <v>3.9997604677842455E-2</v>
      </c>
    </row>
    <row r="65" spans="2:7" ht="33.75" x14ac:dyDescent="0.2">
      <c r="B65" s="113" t="s">
        <v>112</v>
      </c>
      <c r="C65" s="129" t="s">
        <v>54</v>
      </c>
      <c r="D65" s="130" t="s">
        <v>105</v>
      </c>
      <c r="E65" s="130">
        <v>80</v>
      </c>
      <c r="F65" s="130">
        <v>2961840.5236799996</v>
      </c>
      <c r="G65" s="66">
        <f t="shared" si="1"/>
        <v>1.7742571776822733E-2</v>
      </c>
    </row>
    <row r="66" spans="2:7" ht="22.5" x14ac:dyDescent="0.2">
      <c r="B66" s="123" t="s">
        <v>109</v>
      </c>
      <c r="C66" s="85" t="s">
        <v>54</v>
      </c>
      <c r="D66" s="86" t="s">
        <v>75</v>
      </c>
      <c r="E66" s="86">
        <v>402</v>
      </c>
      <c r="F66" s="86">
        <v>4082671.4985000002</v>
      </c>
      <c r="G66" s="65">
        <f t="shared" si="1"/>
        <v>2.4456783383233521E-2</v>
      </c>
    </row>
    <row r="67" spans="2:7" ht="33.75" x14ac:dyDescent="0.2">
      <c r="B67" s="113" t="s">
        <v>678</v>
      </c>
      <c r="C67" s="129" t="s">
        <v>54</v>
      </c>
      <c r="D67" s="130" t="s">
        <v>105</v>
      </c>
      <c r="E67" s="130">
        <v>66</v>
      </c>
      <c r="F67" s="130">
        <v>2438367.7599999998</v>
      </c>
      <c r="G67" s="66">
        <f t="shared" si="1"/>
        <v>1.4606767195668445E-2</v>
      </c>
    </row>
    <row r="68" spans="2:7" x14ac:dyDescent="0.2">
      <c r="B68" s="186" t="s">
        <v>56</v>
      </c>
      <c r="C68" s="187"/>
      <c r="D68" s="104"/>
      <c r="E68" s="104"/>
      <c r="F68" s="106">
        <f>SUM(F58:F67)</f>
        <v>46944099.844633996</v>
      </c>
      <c r="G68" s="73">
        <f>SUM(G58:G67)</f>
        <v>0.28121333823770051</v>
      </c>
    </row>
    <row r="69" spans="2:7" x14ac:dyDescent="0.2">
      <c r="B69" s="182" t="s">
        <v>63</v>
      </c>
      <c r="C69" s="182"/>
      <c r="D69" s="108"/>
      <c r="E69" s="108"/>
      <c r="F69" s="109">
        <f>F55+F68</f>
        <v>53838076.014633998</v>
      </c>
      <c r="G69" s="110">
        <f>G55+G68</f>
        <v>0.32251092534477249</v>
      </c>
    </row>
    <row r="70" spans="2:7" x14ac:dyDescent="0.2">
      <c r="B70" s="182" t="s">
        <v>55</v>
      </c>
      <c r="C70" s="182"/>
      <c r="D70" s="108"/>
      <c r="E70" s="108"/>
      <c r="F70" s="109">
        <f>F47+F69</f>
        <v>163792011.624634</v>
      </c>
      <c r="G70" s="110">
        <f>G47+G69</f>
        <v>0.98117758180630177</v>
      </c>
    </row>
    <row r="71" spans="2:7" x14ac:dyDescent="0.2">
      <c r="B71" s="85" t="s">
        <v>31</v>
      </c>
      <c r="C71" s="118"/>
      <c r="D71" s="86" t="s">
        <v>78</v>
      </c>
      <c r="E71" s="86"/>
      <c r="F71" s="86">
        <v>2414795</v>
      </c>
      <c r="G71" s="65">
        <f>F71/$F$73</f>
        <v>1.4465557234182011E-2</v>
      </c>
    </row>
    <row r="72" spans="2:7" x14ac:dyDescent="0.2">
      <c r="B72" s="85" t="s">
        <v>65</v>
      </c>
      <c r="C72" s="118"/>
      <c r="D72" s="86" t="s">
        <v>78</v>
      </c>
      <c r="E72" s="86"/>
      <c r="F72" s="86">
        <v>727308.73</v>
      </c>
      <c r="G72" s="65">
        <f>F72/$F$73</f>
        <v>4.3568609595163281E-3</v>
      </c>
    </row>
    <row r="73" spans="2:7" x14ac:dyDescent="0.2">
      <c r="B73" s="182" t="s">
        <v>113</v>
      </c>
      <c r="C73" s="182"/>
      <c r="D73" s="108"/>
      <c r="E73" s="108"/>
      <c r="F73" s="109">
        <f>F72+F71+F70</f>
        <v>166934115.35463399</v>
      </c>
      <c r="G73" s="110">
        <f>G72+G71+G70</f>
        <v>1</v>
      </c>
    </row>
    <row r="74" spans="2:7" x14ac:dyDescent="0.2">
      <c r="B74" s="131"/>
      <c r="C74" s="131"/>
      <c r="D74" s="132"/>
      <c r="E74" s="132"/>
      <c r="F74" s="133"/>
      <c r="G74" s="134"/>
    </row>
    <row r="75" spans="2:7" x14ac:dyDescent="0.2">
      <c r="B75" s="122" t="s">
        <v>27</v>
      </c>
    </row>
  </sheetData>
  <mergeCells count="18">
    <mergeCell ref="B73:C73"/>
    <mergeCell ref="B40:G40"/>
    <mergeCell ref="B46:C46"/>
    <mergeCell ref="B47:C47"/>
    <mergeCell ref="B49:G49"/>
    <mergeCell ref="B50:G50"/>
    <mergeCell ref="B51:G51"/>
    <mergeCell ref="B55:C55"/>
    <mergeCell ref="B57:G57"/>
    <mergeCell ref="B68:C68"/>
    <mergeCell ref="B69:C69"/>
    <mergeCell ref="B70:C70"/>
    <mergeCell ref="B38:C38"/>
    <mergeCell ref="B3:G3"/>
    <mergeCell ref="B4:G4"/>
    <mergeCell ref="B5:G5"/>
    <mergeCell ref="B31:C31"/>
    <mergeCell ref="B33:G33"/>
  </mergeCells>
  <hyperlinks>
    <hyperlink ref="B75" location="'2 Содржина'!A1" display="Содржина / Table of Contents" xr:uid="{A6141015-D935-4B1A-969C-B90A7897F2C7}"/>
  </hyperlinks>
  <pageMargins left="0.25" right="0.25" top="0.75" bottom="0.75" header="0.3" footer="0.3"/>
  <pageSetup paperSize="9" fitToHeight="0" orientation="portrait" r:id="rId1"/>
  <headerFooter differentFirst="1">
    <oddHeader xml:space="preserve">&amp;L&amp;"Arial,Italic"&amp;7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1F5F9E"/>
  </sheetPr>
  <dimension ref="A1:H22"/>
  <sheetViews>
    <sheetView showGridLines="0" zoomScaleNormal="100" workbookViewId="0">
      <selection activeCell="A6" sqref="A6"/>
    </sheetView>
  </sheetViews>
  <sheetFormatPr defaultRowHeight="12.75" x14ac:dyDescent="0.2"/>
  <cols>
    <col min="1" max="1" width="104" customWidth="1"/>
  </cols>
  <sheetData>
    <row r="1" spans="1:8" ht="11.25" customHeight="1" x14ac:dyDescent="0.2"/>
    <row r="2" spans="1:8" x14ac:dyDescent="0.2">
      <c r="A2" s="20" t="s">
        <v>277</v>
      </c>
    </row>
    <row r="3" spans="1:8" s="6" customFormat="1" ht="9.75" customHeight="1" x14ac:dyDescent="0.2">
      <c r="A3" s="16"/>
    </row>
    <row r="4" spans="1:8" s="6" customFormat="1" ht="12" x14ac:dyDescent="0.2">
      <c r="A4" s="17" t="s">
        <v>3</v>
      </c>
    </row>
    <row r="5" spans="1:8" s="6" customFormat="1" ht="8.25" customHeight="1" x14ac:dyDescent="0.2">
      <c r="A5" s="18"/>
    </row>
    <row r="6" spans="1:8" s="6" customFormat="1" ht="12" x14ac:dyDescent="0.2">
      <c r="A6" s="4" t="s">
        <v>115</v>
      </c>
    </row>
    <row r="7" spans="1:8" s="6" customFormat="1" x14ac:dyDescent="0.25">
      <c r="A7" s="13"/>
      <c r="C7" s="15"/>
      <c r="D7" s="15"/>
      <c r="E7" s="15"/>
      <c r="F7" s="15"/>
    </row>
    <row r="8" spans="1:8" s="6" customFormat="1" x14ac:dyDescent="0.25">
      <c r="A8" s="4" t="s">
        <v>116</v>
      </c>
      <c r="C8" s="15"/>
      <c r="D8" s="15"/>
      <c r="E8" s="15"/>
      <c r="F8" s="15"/>
    </row>
    <row r="9" spans="1:8" s="6" customFormat="1" ht="12" x14ac:dyDescent="0.2">
      <c r="A9" s="4"/>
    </row>
    <row r="10" spans="1:8" s="6" customFormat="1" x14ac:dyDescent="0.25">
      <c r="A10" s="4" t="s">
        <v>117</v>
      </c>
      <c r="B10" s="15"/>
      <c r="C10" s="15"/>
      <c r="D10" s="15"/>
      <c r="E10" s="15"/>
      <c r="F10" s="15"/>
      <c r="G10" s="15"/>
      <c r="H10" s="15"/>
    </row>
    <row r="11" spans="1:8" s="6" customFormat="1" x14ac:dyDescent="0.25">
      <c r="A11" s="4"/>
      <c r="B11" s="15"/>
      <c r="C11" s="15"/>
      <c r="D11" s="15"/>
      <c r="E11" s="15"/>
      <c r="F11" s="15"/>
      <c r="G11" s="15"/>
      <c r="H11" s="15"/>
    </row>
    <row r="12" spans="1:8" s="6" customFormat="1" ht="12" x14ac:dyDescent="0.2">
      <c r="A12" s="4" t="s">
        <v>118</v>
      </c>
    </row>
    <row r="13" spans="1:8" s="6" customFormat="1" ht="9.75" customHeight="1" x14ac:dyDescent="0.2">
      <c r="A13" s="4"/>
      <c r="B13" s="12"/>
    </row>
    <row r="14" spans="1:8" s="6" customFormat="1" ht="12" x14ac:dyDescent="0.2">
      <c r="A14" s="4" t="s">
        <v>119</v>
      </c>
      <c r="B14" s="2"/>
    </row>
    <row r="15" spans="1:8" s="6" customFormat="1" ht="12" x14ac:dyDescent="0.2">
      <c r="A15" s="4"/>
      <c r="B15" s="12"/>
    </row>
    <row r="16" spans="1:8" s="6" customFormat="1" ht="12" x14ac:dyDescent="0.2">
      <c r="A16" s="4" t="s">
        <v>120</v>
      </c>
      <c r="B16" s="2"/>
    </row>
    <row r="17" spans="1:2" s="6" customFormat="1" ht="12" x14ac:dyDescent="0.2">
      <c r="A17" s="4"/>
      <c r="B17" s="12"/>
    </row>
    <row r="18" spans="1:2" s="6" customFormat="1" ht="12" x14ac:dyDescent="0.2">
      <c r="A18" s="4" t="s">
        <v>114</v>
      </c>
      <c r="B18" s="2"/>
    </row>
    <row r="19" spans="1:2" s="6" customFormat="1" ht="12" x14ac:dyDescent="0.2">
      <c r="A19" s="19"/>
    </row>
    <row r="20" spans="1:2" s="6" customFormat="1" ht="11.25" x14ac:dyDescent="0.2">
      <c r="A20" s="21" t="s">
        <v>276</v>
      </c>
      <c r="B20" s="14"/>
    </row>
    <row r="21" spans="1:2" s="6" customFormat="1" ht="11.25" x14ac:dyDescent="0.2">
      <c r="B21" s="14"/>
    </row>
    <row r="22" spans="1:2" s="6" customFormat="1" ht="11.25" x14ac:dyDescent="0.2"/>
  </sheetData>
  <customSheetViews>
    <customSheetView guid="{D42A0943-5369-464D-8573-E4002B974BA3}" showGridLines="0" topLeftCell="A137">
      <selection activeCell="F71" sqref="F71"/>
      <pageMargins left="0.25" right="0.25" top="0.75" bottom="0.75" header="0.3" footer="0.3"/>
      <pageSetup paperSize="9" fitToWidth="0" orientation="portrait" r:id="rId1"/>
      <headerFooter differentFirst="1">
        <oddHeader>&amp;L&amp;"Arial,Italic"&amp;7
&amp;R&amp;"Arial,Italic"&amp;7Годишен статистички извештај
&amp;K1F5F9EAnnual Statistical Report</oddHeader>
        <oddFooter>&amp;R&amp;P</oddFooter>
      </headerFooter>
    </customSheetView>
  </customSheetViews>
  <hyperlinks>
    <hyperlink ref="A4" location="'3 Кратенки'!A1" display="Користени кратенки" xr:uid="{00000000-0004-0000-0100-000001000000}"/>
    <hyperlink ref="A6" location="'4 САВАз'!A1" display="Табела 1: Инвестициско портфолио - САВАз  " xr:uid="{EB1217AE-BEA2-4709-BE64-2B17AEF3B721}"/>
    <hyperlink ref="A8" location="'5 КБПз '!A1" display="Табела 2: Инвестициско портфолио - КБПз" xr:uid="{D479BE47-6EE7-4DDB-875F-ED5BF1485914}"/>
    <hyperlink ref="A10" location="'6 ТРИГЛАВз'!A1" display="Табела 3: Инвестициско портфолио - ТРИГЛАВз" xr:uid="{D728FC63-8F78-4BF4-819E-511835C1F244}"/>
    <hyperlink ref="A12" location="'7 САВАд'!A1" display="Табела 4: Инвестициско портфолио - САВАд " xr:uid="{777724E5-03AC-42CA-AABE-37C2D93E5AEB}"/>
    <hyperlink ref="A14" location="'8 КБПд'!A1" display="Табела 5: Инвестициско портфолио - КБПд" xr:uid="{F7BD458D-3D48-4411-94E2-F3C63EB3BA89}"/>
    <hyperlink ref="A16" location="'9 ТРИГЛАВд'!A1" display="Табела 6: Инвестициско портфолио - ТРИГЛАВд" xr:uid="{E420E860-9392-468A-8097-3C7F7AFED52E}"/>
    <hyperlink ref="A18" location="'10 ВФПд'!A1" display="Табела 7: Инвестициско портфолио - ВФПд" xr:uid="{48B79869-9816-4222-AB61-51D2182F2A7A}"/>
  </hyperlinks>
  <pageMargins left="0.25" right="0.25" top="0.75" bottom="0.75" header="0.3" footer="0.3"/>
  <pageSetup paperSize="9" fitToWidth="0" orientation="portrait" r:id="rId2"/>
  <headerFooter differentFirst="1">
    <oddHeader xml:space="preserve">&amp;L&amp;"Arial,Italic"&amp;7
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1F5F9E"/>
  </sheetPr>
  <dimension ref="B2:M55"/>
  <sheetViews>
    <sheetView showGridLines="0" zoomScaleNormal="100" workbookViewId="0">
      <selection activeCell="F49" sqref="F49"/>
    </sheetView>
  </sheetViews>
  <sheetFormatPr defaultRowHeight="12.75" x14ac:dyDescent="0.2"/>
  <cols>
    <col min="1" max="1" width="0.7109375" customWidth="1"/>
    <col min="2" max="2" width="3.140625" customWidth="1"/>
    <col min="3" max="3" width="11" customWidth="1"/>
    <col min="4" max="4" width="1" customWidth="1"/>
    <col min="5" max="5" width="33.7109375" customWidth="1"/>
    <col min="6" max="6" width="25.42578125" customWidth="1"/>
    <col min="7" max="7" width="9.28515625" customWidth="1"/>
    <col min="8" max="8" width="9.140625" customWidth="1"/>
    <col min="9" max="9" width="1.28515625" customWidth="1"/>
  </cols>
  <sheetData>
    <row r="2" spans="2:8" x14ac:dyDescent="0.2">
      <c r="B2" s="173" t="s">
        <v>281</v>
      </c>
      <c r="C2" s="173"/>
      <c r="D2" s="173"/>
      <c r="E2" s="173"/>
      <c r="F2" s="173"/>
      <c r="G2" s="173"/>
      <c r="H2" s="173"/>
    </row>
    <row r="4" spans="2:8" x14ac:dyDescent="0.2">
      <c r="B4" s="2" t="s">
        <v>4</v>
      </c>
      <c r="C4" s="2" t="s">
        <v>1</v>
      </c>
      <c r="D4" s="2" t="s">
        <v>8</v>
      </c>
      <c r="E4" s="2" t="s">
        <v>14</v>
      </c>
      <c r="F4" s="2"/>
    </row>
    <row r="5" spans="2:8" x14ac:dyDescent="0.2">
      <c r="B5" s="2" t="s">
        <v>5</v>
      </c>
      <c r="C5" s="2" t="s">
        <v>7</v>
      </c>
      <c r="D5" s="2" t="s">
        <v>8</v>
      </c>
      <c r="E5" s="2" t="s">
        <v>15</v>
      </c>
      <c r="F5" s="2"/>
    </row>
    <row r="6" spans="2:8" x14ac:dyDescent="0.2">
      <c r="B6" s="2" t="s">
        <v>6</v>
      </c>
      <c r="C6" s="2" t="s">
        <v>2</v>
      </c>
      <c r="D6" s="2" t="s">
        <v>8</v>
      </c>
      <c r="E6" s="2" t="s">
        <v>19</v>
      </c>
      <c r="F6" s="2"/>
    </row>
    <row r="7" spans="2:8" x14ac:dyDescent="0.2">
      <c r="B7" s="2" t="s">
        <v>9</v>
      </c>
      <c r="C7" s="2" t="s">
        <v>11</v>
      </c>
      <c r="D7" s="2" t="s">
        <v>8</v>
      </c>
      <c r="E7" s="2" t="s">
        <v>16</v>
      </c>
      <c r="F7" s="2"/>
    </row>
    <row r="8" spans="2:8" x14ac:dyDescent="0.2">
      <c r="B8" s="2" t="s">
        <v>10</v>
      </c>
      <c r="C8" s="2" t="s">
        <v>0</v>
      </c>
      <c r="D8" s="2" t="s">
        <v>8</v>
      </c>
      <c r="E8" s="2" t="s">
        <v>17</v>
      </c>
      <c r="F8" s="2"/>
    </row>
    <row r="9" spans="2:8" x14ac:dyDescent="0.2">
      <c r="B9" s="2" t="s">
        <v>12</v>
      </c>
      <c r="C9" s="2" t="s">
        <v>34</v>
      </c>
      <c r="D9" s="2" t="s">
        <v>8</v>
      </c>
      <c r="E9" s="2" t="s">
        <v>35</v>
      </c>
      <c r="F9" s="5"/>
    </row>
    <row r="10" spans="2:8" x14ac:dyDescent="0.2">
      <c r="B10" s="64" t="s">
        <v>13</v>
      </c>
      <c r="C10" s="2" t="s">
        <v>68</v>
      </c>
      <c r="D10" s="2" t="s">
        <v>8</v>
      </c>
      <c r="E10" s="2" t="s">
        <v>69</v>
      </c>
      <c r="F10" s="5"/>
    </row>
    <row r="11" spans="2:8" x14ac:dyDescent="0.2">
      <c r="B11" s="64" t="s">
        <v>20</v>
      </c>
      <c r="C11" s="2" t="s">
        <v>29</v>
      </c>
      <c r="D11" s="2" t="s">
        <v>8</v>
      </c>
      <c r="E11" s="2" t="s">
        <v>30</v>
      </c>
      <c r="F11" s="5"/>
    </row>
    <row r="12" spans="2:8" x14ac:dyDescent="0.2">
      <c r="C12" s="7"/>
      <c r="D12" s="7"/>
      <c r="E12" s="7"/>
      <c r="F12" s="7"/>
    </row>
    <row r="13" spans="2:8" x14ac:dyDescent="0.2">
      <c r="B13" s="174" t="s">
        <v>280</v>
      </c>
      <c r="C13" s="175"/>
      <c r="D13" s="175"/>
      <c r="E13" s="175"/>
      <c r="F13" s="175"/>
      <c r="G13" s="175"/>
      <c r="H13" s="175"/>
    </row>
    <row r="14" spans="2:8" x14ac:dyDescent="0.2">
      <c r="C14" s="7"/>
      <c r="D14" s="7"/>
      <c r="E14" s="7"/>
      <c r="F14" s="7"/>
    </row>
    <row r="15" spans="2:8" x14ac:dyDescent="0.2">
      <c r="C15" s="2" t="s">
        <v>282</v>
      </c>
      <c r="D15" s="2"/>
      <c r="E15" s="2"/>
      <c r="F15" s="5"/>
      <c r="G15" s="2"/>
      <c r="H15" s="2"/>
    </row>
    <row r="16" spans="2:8" x14ac:dyDescent="0.2">
      <c r="C16" s="2" t="s">
        <v>283</v>
      </c>
      <c r="D16" s="5"/>
      <c r="E16" s="5"/>
      <c r="F16" s="5"/>
      <c r="G16" s="2"/>
      <c r="H16" s="2"/>
    </row>
    <row r="17" spans="2:13" x14ac:dyDescent="0.2">
      <c r="C17" s="2" t="s">
        <v>284</v>
      </c>
      <c r="D17" s="5"/>
      <c r="E17" s="5"/>
      <c r="F17" s="5"/>
      <c r="G17" s="2"/>
      <c r="H17" s="2"/>
    </row>
    <row r="18" spans="2:13" x14ac:dyDescent="0.2">
      <c r="C18" s="2" t="s">
        <v>285</v>
      </c>
      <c r="D18" s="5"/>
      <c r="E18" s="5"/>
      <c r="F18" s="5"/>
      <c r="G18" s="2"/>
      <c r="H18" s="2"/>
    </row>
    <row r="19" spans="2:13" x14ac:dyDescent="0.2">
      <c r="C19" s="2" t="s">
        <v>286</v>
      </c>
      <c r="D19" s="5"/>
      <c r="E19" s="5"/>
      <c r="F19" s="5"/>
      <c r="G19" s="2"/>
      <c r="H19" s="2"/>
    </row>
    <row r="20" spans="2:13" x14ac:dyDescent="0.2">
      <c r="C20" s="2" t="s">
        <v>287</v>
      </c>
      <c r="D20" s="5"/>
      <c r="E20" s="5"/>
      <c r="F20" s="5"/>
      <c r="G20" s="2"/>
      <c r="H20" s="2"/>
    </row>
    <row r="21" spans="2:13" x14ac:dyDescent="0.2">
      <c r="C21" s="2" t="s">
        <v>288</v>
      </c>
      <c r="D21" s="5"/>
      <c r="E21" s="5"/>
      <c r="F21" s="5"/>
      <c r="G21" s="2"/>
      <c r="H21" s="2"/>
    </row>
    <row r="22" spans="2:13" x14ac:dyDescent="0.2">
      <c r="C22" s="10"/>
      <c r="D22" s="10"/>
      <c r="E22" s="10"/>
      <c r="F22" s="10"/>
      <c r="G22" s="10"/>
      <c r="H22" s="10"/>
    </row>
    <row r="23" spans="2:13" x14ac:dyDescent="0.2">
      <c r="B23" s="1"/>
      <c r="C23" s="180" t="s">
        <v>275</v>
      </c>
      <c r="D23" s="180"/>
      <c r="E23" s="180"/>
      <c r="F23" s="180"/>
      <c r="G23" s="180"/>
      <c r="H23" s="180"/>
    </row>
    <row r="24" spans="2:13" x14ac:dyDescent="0.2">
      <c r="C24" s="180"/>
      <c r="D24" s="180"/>
      <c r="E24" s="180"/>
      <c r="F24" s="180"/>
      <c r="G24" s="180"/>
      <c r="H24" s="180"/>
    </row>
    <row r="25" spans="2:13" x14ac:dyDescent="0.2">
      <c r="C25" s="2"/>
      <c r="D25" s="11"/>
      <c r="E25" s="11"/>
      <c r="F25" s="11"/>
      <c r="G25" s="2"/>
      <c r="H25" s="2"/>
    </row>
    <row r="26" spans="2:13" x14ac:dyDescent="0.2">
      <c r="J26" s="8"/>
      <c r="K26" s="8"/>
      <c r="L26" s="8"/>
      <c r="M26" s="8"/>
    </row>
    <row r="27" spans="2:13" ht="12.75" customHeight="1" x14ac:dyDescent="0.2">
      <c r="B27" s="181" t="s">
        <v>279</v>
      </c>
      <c r="C27" s="181"/>
      <c r="D27" s="181"/>
      <c r="E27" s="181"/>
      <c r="F27" s="181"/>
      <c r="G27" s="181"/>
      <c r="H27" s="181"/>
      <c r="I27" s="9"/>
      <c r="J27" s="9"/>
      <c r="K27" s="9"/>
      <c r="L27" s="9"/>
      <c r="M27" s="9"/>
    </row>
    <row r="29" spans="2:13" x14ac:dyDescent="0.2">
      <c r="B29" s="176" t="s">
        <v>18</v>
      </c>
      <c r="C29" s="176"/>
      <c r="D29" s="176"/>
      <c r="E29" s="176"/>
      <c r="F29" s="176"/>
      <c r="G29" s="176"/>
      <c r="H29" s="176"/>
    </row>
    <row r="30" spans="2:13" x14ac:dyDescent="0.2">
      <c r="B30" s="178" t="s">
        <v>278</v>
      </c>
      <c r="C30" s="178"/>
      <c r="D30" s="178"/>
      <c r="E30" s="178"/>
      <c r="F30" s="178"/>
      <c r="G30" s="178"/>
      <c r="H30" s="178"/>
    </row>
    <row r="31" spans="2:13" x14ac:dyDescent="0.2">
      <c r="B31" s="179" t="s">
        <v>37</v>
      </c>
      <c r="C31" s="179"/>
      <c r="D31" s="179"/>
      <c r="E31" s="179"/>
      <c r="F31" s="179"/>
      <c r="G31" s="179"/>
      <c r="H31" s="179"/>
      <c r="J31" s="1"/>
    </row>
    <row r="32" spans="2:13" x14ac:dyDescent="0.2">
      <c r="B32" s="22"/>
      <c r="C32" s="22"/>
      <c r="D32" s="22"/>
      <c r="E32" s="177" t="s">
        <v>36</v>
      </c>
      <c r="F32" s="177"/>
      <c r="G32" s="22"/>
      <c r="H32" s="22"/>
      <c r="J32" s="1"/>
    </row>
    <row r="33" spans="2:8" x14ac:dyDescent="0.2">
      <c r="B33" s="47"/>
      <c r="C33" s="47"/>
      <c r="D33" s="47"/>
      <c r="E33" s="177"/>
      <c r="F33" s="177"/>
      <c r="G33" s="47"/>
      <c r="H33" s="47"/>
    </row>
    <row r="35" spans="2:8" x14ac:dyDescent="0.2">
      <c r="B35" s="3" t="s">
        <v>21</v>
      </c>
    </row>
    <row r="55" spans="6:6" x14ac:dyDescent="0.2">
      <c r="F55" s="3"/>
    </row>
  </sheetData>
  <customSheetViews>
    <customSheetView guid="{D42A0943-5369-464D-8573-E4002B974BA3}" showGridLines="0">
      <selection activeCell="P20" sqref="P20"/>
      <pageMargins left="0.25" right="0.25" top="0.75" bottom="0.75" header="0.3" footer="0.3"/>
      <pageSetup paperSize="9" orientation="portrait" r:id="rId1"/>
      <headerFooter differentFirst="1">
        <oddHeader>&amp;L&amp;"Arial,Italic"&amp;7
&amp;R&amp;"Arial,Italic"&amp;7Годишен статистички извештај
&amp;K1F5F9EAnnual Statistical Report</oddHeader>
        <oddFooter>&amp;R&amp;P</oddFooter>
      </headerFooter>
    </customSheetView>
  </customSheetViews>
  <mergeCells count="9">
    <mergeCell ref="B2:H2"/>
    <mergeCell ref="B13:H13"/>
    <mergeCell ref="B29:H29"/>
    <mergeCell ref="E33:F33"/>
    <mergeCell ref="B30:H30"/>
    <mergeCell ref="B31:H31"/>
    <mergeCell ref="C23:H24"/>
    <mergeCell ref="E32:F32"/>
    <mergeCell ref="B27:H27"/>
  </mergeCells>
  <hyperlinks>
    <hyperlink ref="B35" location="'2 Содржина'!A1" display="Содржина / Table of Contents" xr:uid="{00000000-0004-0000-0200-000000000000}"/>
    <hyperlink ref="E32" r:id="rId2" xr:uid="{89C47EC2-CA18-4A05-A087-716F0072A74C}"/>
  </hyperlinks>
  <pageMargins left="0.25" right="0.25" top="0.75" bottom="0.75" header="0.3" footer="0.3"/>
  <pageSetup paperSize="9" orientation="portrait" r:id="rId3"/>
  <headerFooter differentFirst="1">
    <oddHeader xml:space="preserve">&amp;L&amp;"Arial,Italic"&amp;7
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534A-F97B-4C7F-B795-E7290F3ED965}">
  <sheetPr>
    <tabColor rgb="FF1F5F9E"/>
  </sheetPr>
  <dimension ref="A1:N223"/>
  <sheetViews>
    <sheetView showGridLines="0" topLeftCell="B1" zoomScaleNormal="100" workbookViewId="0">
      <selection activeCell="K9" sqref="K9"/>
    </sheetView>
  </sheetViews>
  <sheetFormatPr defaultColWidth="9.140625" defaultRowHeight="11.25" x14ac:dyDescent="0.2"/>
  <cols>
    <col min="1" max="1" width="12.7109375" style="74" hidden="1" customWidth="1"/>
    <col min="2" max="2" width="1" style="74" customWidth="1"/>
    <col min="3" max="3" width="17" style="74" customWidth="1"/>
    <col min="4" max="4" width="40" style="74" bestFit="1" customWidth="1"/>
    <col min="5" max="5" width="7.140625" style="74" customWidth="1"/>
    <col min="6" max="6" width="10.85546875" style="74" customWidth="1"/>
    <col min="7" max="7" width="11.42578125" style="74" customWidth="1"/>
    <col min="8" max="8" width="12.140625" style="74" customWidth="1"/>
    <col min="9" max="9" width="1.28515625" style="74" customWidth="1"/>
    <col min="10" max="10" width="9.140625" style="74" customWidth="1"/>
    <col min="11" max="11" width="35.7109375" style="74" customWidth="1"/>
    <col min="12" max="12" width="9.140625" style="74"/>
    <col min="13" max="14" width="10.140625" style="74" bestFit="1" customWidth="1"/>
    <col min="15" max="16384" width="9.140625" style="74"/>
  </cols>
  <sheetData>
    <row r="1" spans="1:8" x14ac:dyDescent="0.2">
      <c r="C1" s="74" t="s">
        <v>489</v>
      </c>
      <c r="H1" s="75" t="s">
        <v>493</v>
      </c>
    </row>
    <row r="2" spans="1:8" ht="36.75" customHeight="1" x14ac:dyDescent="0.2">
      <c r="C2" s="76" t="s">
        <v>26</v>
      </c>
      <c r="D2" s="76" t="s">
        <v>24</v>
      </c>
      <c r="E2" s="76" t="s">
        <v>25</v>
      </c>
      <c r="F2" s="76" t="s">
        <v>28</v>
      </c>
      <c r="G2" s="76" t="s">
        <v>22</v>
      </c>
      <c r="H2" s="76" t="s">
        <v>23</v>
      </c>
    </row>
    <row r="3" spans="1:8" x14ac:dyDescent="0.2">
      <c r="C3" s="182" t="s">
        <v>40</v>
      </c>
      <c r="D3" s="182"/>
      <c r="E3" s="182"/>
      <c r="F3" s="182"/>
      <c r="G3" s="182"/>
      <c r="H3" s="182"/>
    </row>
    <row r="4" spans="1:8" x14ac:dyDescent="0.2">
      <c r="C4" s="183" t="s">
        <v>41</v>
      </c>
      <c r="D4" s="183"/>
      <c r="E4" s="183"/>
      <c r="F4" s="183"/>
      <c r="G4" s="183"/>
      <c r="H4" s="183"/>
    </row>
    <row r="5" spans="1:8" x14ac:dyDescent="0.2">
      <c r="C5" s="183" t="s">
        <v>42</v>
      </c>
      <c r="D5" s="183"/>
      <c r="E5" s="183"/>
      <c r="F5" s="183"/>
      <c r="G5" s="183"/>
      <c r="H5" s="183"/>
    </row>
    <row r="6" spans="1:8" ht="22.5" x14ac:dyDescent="0.2">
      <c r="A6" s="79" t="s">
        <v>494</v>
      </c>
      <c r="C6" s="80" t="s">
        <v>29</v>
      </c>
      <c r="D6" s="80" t="s">
        <v>394</v>
      </c>
      <c r="E6" s="81" t="s">
        <v>75</v>
      </c>
      <c r="F6" s="86">
        <v>2023456.6666666667</v>
      </c>
      <c r="G6" s="86">
        <v>12194705.701560266</v>
      </c>
      <c r="H6" s="65">
        <f t="shared" ref="H6:H37" si="0">G6/$G$217</f>
        <v>1.7244166482447839E-4</v>
      </c>
    </row>
    <row r="7" spans="1:8" ht="22.5" x14ac:dyDescent="0.2">
      <c r="A7" s="79" t="s">
        <v>495</v>
      </c>
      <c r="C7" s="82" t="s">
        <v>29</v>
      </c>
      <c r="D7" s="83" t="s">
        <v>459</v>
      </c>
      <c r="E7" s="84" t="s">
        <v>75</v>
      </c>
      <c r="F7" s="84">
        <v>55201.666666666664</v>
      </c>
      <c r="G7" s="84">
        <v>672900.53383661644</v>
      </c>
      <c r="H7" s="66">
        <f t="shared" si="0"/>
        <v>9.5152840220834531E-6</v>
      </c>
    </row>
    <row r="8" spans="1:8" ht="22.5" x14ac:dyDescent="0.2">
      <c r="A8" s="79" t="s">
        <v>496</v>
      </c>
      <c r="C8" s="80" t="s">
        <v>29</v>
      </c>
      <c r="D8" s="85" t="s">
        <v>395</v>
      </c>
      <c r="E8" s="86" t="s">
        <v>75</v>
      </c>
      <c r="F8" s="86">
        <v>325712</v>
      </c>
      <c r="G8" s="86">
        <v>5715219.1239861697</v>
      </c>
      <c r="H8" s="65">
        <f t="shared" si="0"/>
        <v>8.0817194337931065E-5</v>
      </c>
    </row>
    <row r="9" spans="1:8" ht="22.5" x14ac:dyDescent="0.2">
      <c r="A9" s="79" t="s">
        <v>497</v>
      </c>
      <c r="C9" s="82" t="s">
        <v>29</v>
      </c>
      <c r="D9" s="83" t="s">
        <v>460</v>
      </c>
      <c r="E9" s="84" t="s">
        <v>75</v>
      </c>
      <c r="F9" s="84">
        <v>24612.5</v>
      </c>
      <c r="G9" s="84">
        <v>700942.70470869006</v>
      </c>
      <c r="H9" s="66">
        <f t="shared" si="0"/>
        <v>9.9118199245328392E-6</v>
      </c>
    </row>
    <row r="10" spans="1:8" ht="22.5" x14ac:dyDescent="0.2">
      <c r="A10" s="79" t="s">
        <v>498</v>
      </c>
      <c r="C10" s="80" t="s">
        <v>29</v>
      </c>
      <c r="D10" s="85" t="s">
        <v>396</v>
      </c>
      <c r="E10" s="86" t="s">
        <v>75</v>
      </c>
      <c r="F10" s="86">
        <v>1245066.5555555555</v>
      </c>
      <c r="G10" s="86">
        <v>43087590.773189627</v>
      </c>
      <c r="H10" s="65">
        <f t="shared" si="0"/>
        <v>6.0928865919691693E-4</v>
      </c>
    </row>
    <row r="11" spans="1:8" s="88" customFormat="1" ht="22.5" x14ac:dyDescent="0.2">
      <c r="A11" s="87" t="s">
        <v>499</v>
      </c>
      <c r="C11" s="89" t="s">
        <v>29</v>
      </c>
      <c r="D11" s="90" t="s">
        <v>461</v>
      </c>
      <c r="E11" s="91" t="s">
        <v>75</v>
      </c>
      <c r="F11" s="91">
        <v>1458780.4444444445</v>
      </c>
      <c r="G11" s="91">
        <v>56128156.129333131</v>
      </c>
      <c r="H11" s="92">
        <f t="shared" si="0"/>
        <v>7.9369137093911874E-4</v>
      </c>
    </row>
    <row r="12" spans="1:8" s="88" customFormat="1" ht="22.5" x14ac:dyDescent="0.2">
      <c r="A12" s="87" t="s">
        <v>500</v>
      </c>
      <c r="C12" s="93" t="s">
        <v>29</v>
      </c>
      <c r="D12" s="94" t="s">
        <v>398</v>
      </c>
      <c r="E12" s="95" t="s">
        <v>75</v>
      </c>
      <c r="F12" s="95">
        <v>153704</v>
      </c>
      <c r="G12" s="95">
        <v>6667278.9126321096</v>
      </c>
      <c r="H12" s="96">
        <f t="shared" si="0"/>
        <v>9.4279985403527788E-5</v>
      </c>
    </row>
    <row r="13" spans="1:8" s="88" customFormat="1" ht="11.25" customHeight="1" x14ac:dyDescent="0.2">
      <c r="A13" s="87" t="s">
        <v>501</v>
      </c>
      <c r="C13" s="89" t="s">
        <v>29</v>
      </c>
      <c r="D13" s="90" t="s">
        <v>680</v>
      </c>
      <c r="E13" s="91" t="s">
        <v>75</v>
      </c>
      <c r="F13" s="91">
        <v>4862583.3900000006</v>
      </c>
      <c r="G13" s="91">
        <v>307510827.87418026</v>
      </c>
      <c r="H13" s="92">
        <f t="shared" si="0"/>
        <v>4.3484181092941481E-3</v>
      </c>
    </row>
    <row r="14" spans="1:8" s="88" customFormat="1" x14ac:dyDescent="0.2">
      <c r="A14" s="88" t="s">
        <v>502</v>
      </c>
      <c r="C14" s="93" t="s">
        <v>29</v>
      </c>
      <c r="D14" s="94" t="s">
        <v>681</v>
      </c>
      <c r="E14" s="95" t="s">
        <v>78</v>
      </c>
      <c r="F14" s="95">
        <v>400000000</v>
      </c>
      <c r="G14" s="95">
        <v>411395214.2045843</v>
      </c>
      <c r="H14" s="96">
        <f t="shared" si="0"/>
        <v>5.8174159651253167E-3</v>
      </c>
    </row>
    <row r="15" spans="1:8" s="88" customFormat="1" x14ac:dyDescent="0.2">
      <c r="A15" s="88" t="s">
        <v>503</v>
      </c>
      <c r="C15" s="89" t="s">
        <v>29</v>
      </c>
      <c r="D15" s="90" t="s">
        <v>682</v>
      </c>
      <c r="E15" s="91" t="s">
        <v>78</v>
      </c>
      <c r="F15" s="91">
        <v>200000000</v>
      </c>
      <c r="G15" s="91">
        <v>205467886.89615843</v>
      </c>
      <c r="H15" s="92">
        <f t="shared" si="0"/>
        <v>2.9054595782338475E-3</v>
      </c>
    </row>
    <row r="16" spans="1:8" s="88" customFormat="1" x14ac:dyDescent="0.2">
      <c r="A16" s="88" t="s">
        <v>504</v>
      </c>
      <c r="C16" s="93" t="s">
        <v>29</v>
      </c>
      <c r="D16" s="94" t="s">
        <v>683</v>
      </c>
      <c r="E16" s="95" t="s">
        <v>78</v>
      </c>
      <c r="F16" s="95">
        <v>750000000</v>
      </c>
      <c r="G16" s="95">
        <v>764331249.66384089</v>
      </c>
      <c r="H16" s="96">
        <f t="shared" si="0"/>
        <v>1.0808178269734146E-2</v>
      </c>
    </row>
    <row r="17" spans="1:8" s="88" customFormat="1" x14ac:dyDescent="0.2">
      <c r="A17" s="88" t="s">
        <v>505</v>
      </c>
      <c r="C17" s="89" t="s">
        <v>29</v>
      </c>
      <c r="D17" s="90" t="s">
        <v>684</v>
      </c>
      <c r="E17" s="91" t="s">
        <v>78</v>
      </c>
      <c r="F17" s="91">
        <v>500000000</v>
      </c>
      <c r="G17" s="91">
        <v>508403468.56754953</v>
      </c>
      <c r="H17" s="92">
        <f t="shared" si="0"/>
        <v>7.1891805073336515E-3</v>
      </c>
    </row>
    <row r="18" spans="1:8" s="88" customFormat="1" x14ac:dyDescent="0.2">
      <c r="A18" s="88" t="s">
        <v>506</v>
      </c>
      <c r="C18" s="93" t="s">
        <v>29</v>
      </c>
      <c r="D18" s="94" t="s">
        <v>685</v>
      </c>
      <c r="E18" s="95" t="s">
        <v>78</v>
      </c>
      <c r="F18" s="95">
        <v>350000000</v>
      </c>
      <c r="G18" s="95">
        <v>352637600.99111015</v>
      </c>
      <c r="H18" s="96">
        <f t="shared" si="0"/>
        <v>4.9865422325720277E-3</v>
      </c>
    </row>
    <row r="19" spans="1:8" s="88" customFormat="1" x14ac:dyDescent="0.2">
      <c r="A19" s="88" t="s">
        <v>507</v>
      </c>
      <c r="C19" s="89" t="s">
        <v>29</v>
      </c>
      <c r="D19" s="90" t="s">
        <v>686</v>
      </c>
      <c r="E19" s="91" t="s">
        <v>78</v>
      </c>
      <c r="F19" s="91">
        <v>950000000</v>
      </c>
      <c r="G19" s="91">
        <v>952771730.5231092</v>
      </c>
      <c r="H19" s="92">
        <f t="shared" si="0"/>
        <v>1.3472858421510163E-2</v>
      </c>
    </row>
    <row r="20" spans="1:8" s="88" customFormat="1" x14ac:dyDescent="0.2">
      <c r="A20" s="88" t="s">
        <v>508</v>
      </c>
      <c r="C20" s="93" t="s">
        <v>29</v>
      </c>
      <c r="D20" s="94" t="s">
        <v>687</v>
      </c>
      <c r="E20" s="95" t="s">
        <v>78</v>
      </c>
      <c r="F20" s="95">
        <v>5366289.9510000004</v>
      </c>
      <c r="G20" s="95">
        <v>330205742.73685604</v>
      </c>
      <c r="H20" s="96">
        <f t="shared" si="0"/>
        <v>4.6693400731156187E-3</v>
      </c>
    </row>
    <row r="21" spans="1:8" s="88" customFormat="1" x14ac:dyDescent="0.2">
      <c r="A21" s="88" t="s">
        <v>509</v>
      </c>
      <c r="C21" s="89" t="s">
        <v>29</v>
      </c>
      <c r="D21" s="90" t="s">
        <v>640</v>
      </c>
      <c r="E21" s="91" t="s">
        <v>78</v>
      </c>
      <c r="F21" s="91">
        <v>800000000</v>
      </c>
      <c r="G21" s="91">
        <v>842136444.48605049</v>
      </c>
      <c r="H21" s="92">
        <f t="shared" si="0"/>
        <v>1.1908398123782618E-2</v>
      </c>
    </row>
    <row r="22" spans="1:8" s="88" customFormat="1" x14ac:dyDescent="0.2">
      <c r="A22" s="88" t="s">
        <v>510</v>
      </c>
      <c r="C22" s="93" t="s">
        <v>29</v>
      </c>
      <c r="D22" s="94" t="s">
        <v>641</v>
      </c>
      <c r="E22" s="95" t="s">
        <v>78</v>
      </c>
      <c r="F22" s="95">
        <v>1200000000</v>
      </c>
      <c r="G22" s="95">
        <v>1254756795.8964412</v>
      </c>
      <c r="H22" s="96">
        <f t="shared" si="0"/>
        <v>1.7743138385580434E-2</v>
      </c>
    </row>
    <row r="23" spans="1:8" s="88" customFormat="1" x14ac:dyDescent="0.2">
      <c r="A23" s="88" t="s">
        <v>511</v>
      </c>
      <c r="C23" s="89" t="s">
        <v>29</v>
      </c>
      <c r="D23" s="90" t="s">
        <v>688</v>
      </c>
      <c r="E23" s="91" t="s">
        <v>78</v>
      </c>
      <c r="F23" s="91">
        <v>750000000</v>
      </c>
      <c r="G23" s="91">
        <v>780026263.73358011</v>
      </c>
      <c r="H23" s="92">
        <f t="shared" si="0"/>
        <v>1.1030116742204469E-2</v>
      </c>
    </row>
    <row r="24" spans="1:8" s="88" customFormat="1" x14ac:dyDescent="0.2">
      <c r="A24" s="88" t="s">
        <v>512</v>
      </c>
      <c r="C24" s="93" t="s">
        <v>29</v>
      </c>
      <c r="D24" s="94" t="s">
        <v>689</v>
      </c>
      <c r="E24" s="95" t="s">
        <v>78</v>
      </c>
      <c r="F24" s="95">
        <v>550000000</v>
      </c>
      <c r="G24" s="95">
        <v>569637591.90913868</v>
      </c>
      <c r="H24" s="96">
        <f t="shared" si="0"/>
        <v>8.0550738246065769E-3</v>
      </c>
    </row>
    <row r="25" spans="1:8" s="88" customFormat="1" x14ac:dyDescent="0.2">
      <c r="A25" s="88" t="s">
        <v>513</v>
      </c>
      <c r="C25" s="89" t="s">
        <v>29</v>
      </c>
      <c r="D25" s="90" t="s">
        <v>643</v>
      </c>
      <c r="E25" s="91" t="s">
        <v>78</v>
      </c>
      <c r="F25" s="91">
        <v>334170000</v>
      </c>
      <c r="G25" s="91">
        <v>344714450.11023515</v>
      </c>
      <c r="H25" s="92">
        <f t="shared" si="0"/>
        <v>4.874503339466243E-3</v>
      </c>
    </row>
    <row r="26" spans="1:8" s="88" customFormat="1" x14ac:dyDescent="0.2">
      <c r="A26" s="88" t="s">
        <v>514</v>
      </c>
      <c r="C26" s="93" t="s">
        <v>29</v>
      </c>
      <c r="D26" s="94" t="s">
        <v>644</v>
      </c>
      <c r="E26" s="95" t="s">
        <v>78</v>
      </c>
      <c r="F26" s="95">
        <v>750000000</v>
      </c>
      <c r="G26" s="95">
        <v>769622225.71442139</v>
      </c>
      <c r="H26" s="96">
        <f t="shared" si="0"/>
        <v>1.0882996370394976E-2</v>
      </c>
    </row>
    <row r="27" spans="1:8" s="88" customFormat="1" x14ac:dyDescent="0.2">
      <c r="A27" s="88" t="s">
        <v>515</v>
      </c>
      <c r="C27" s="89" t="s">
        <v>29</v>
      </c>
      <c r="D27" s="90" t="s">
        <v>645</v>
      </c>
      <c r="E27" s="91" t="s">
        <v>78</v>
      </c>
      <c r="F27" s="91">
        <v>550000000</v>
      </c>
      <c r="G27" s="91">
        <v>562039804.35847127</v>
      </c>
      <c r="H27" s="92">
        <f t="shared" si="0"/>
        <v>7.9476357964750628E-3</v>
      </c>
    </row>
    <row r="28" spans="1:8" s="88" customFormat="1" x14ac:dyDescent="0.2">
      <c r="A28" s="88" t="s">
        <v>516</v>
      </c>
      <c r="C28" s="93" t="s">
        <v>29</v>
      </c>
      <c r="D28" s="94" t="s">
        <v>690</v>
      </c>
      <c r="E28" s="95" t="s">
        <v>78</v>
      </c>
      <c r="F28" s="95">
        <v>1200000000</v>
      </c>
      <c r="G28" s="95">
        <v>1221143203.2556372</v>
      </c>
      <c r="H28" s="96">
        <f t="shared" si="0"/>
        <v>1.726781868393561E-2</v>
      </c>
    </row>
    <row r="29" spans="1:8" s="88" customFormat="1" x14ac:dyDescent="0.2">
      <c r="A29" s="88" t="s">
        <v>517</v>
      </c>
      <c r="C29" s="89" t="s">
        <v>29</v>
      </c>
      <c r="D29" s="90" t="s">
        <v>691</v>
      </c>
      <c r="E29" s="91" t="s">
        <v>78</v>
      </c>
      <c r="F29" s="91">
        <v>150000000</v>
      </c>
      <c r="G29" s="91">
        <v>152334338.28260872</v>
      </c>
      <c r="H29" s="92">
        <f t="shared" si="0"/>
        <v>2.1541140513155086E-3</v>
      </c>
    </row>
    <row r="30" spans="1:8" s="88" customFormat="1" x14ac:dyDescent="0.2">
      <c r="A30" s="88" t="s">
        <v>518</v>
      </c>
      <c r="C30" s="93" t="s">
        <v>29</v>
      </c>
      <c r="D30" s="94" t="s">
        <v>692</v>
      </c>
      <c r="E30" s="95" t="s">
        <v>78</v>
      </c>
      <c r="F30" s="95">
        <v>400000000</v>
      </c>
      <c r="G30" s="95">
        <v>404935275.34943396</v>
      </c>
      <c r="H30" s="96">
        <f t="shared" si="0"/>
        <v>5.7260679131010735E-3</v>
      </c>
    </row>
    <row r="31" spans="1:8" s="88" customFormat="1" x14ac:dyDescent="0.2">
      <c r="A31" s="88" t="s">
        <v>519</v>
      </c>
      <c r="C31" s="89" t="s">
        <v>29</v>
      </c>
      <c r="D31" s="90" t="s">
        <v>693</v>
      </c>
      <c r="E31" s="91" t="s">
        <v>78</v>
      </c>
      <c r="F31" s="91">
        <v>2000000000</v>
      </c>
      <c r="G31" s="91">
        <v>2014085707.9358335</v>
      </c>
      <c r="H31" s="92">
        <f t="shared" si="0"/>
        <v>2.848058010380734E-2</v>
      </c>
    </row>
    <row r="32" spans="1:8" s="88" customFormat="1" x14ac:dyDescent="0.2">
      <c r="A32" s="88" t="s">
        <v>520</v>
      </c>
      <c r="C32" s="93" t="s">
        <v>29</v>
      </c>
      <c r="D32" s="94" t="s">
        <v>694</v>
      </c>
      <c r="E32" s="95" t="s">
        <v>75</v>
      </c>
      <c r="F32" s="95">
        <v>2113649.2909999997</v>
      </c>
      <c r="G32" s="95">
        <v>134574452.69692209</v>
      </c>
      <c r="H32" s="96">
        <f t="shared" si="0"/>
        <v>1.9029768519080465E-3</v>
      </c>
    </row>
    <row r="33" spans="1:8" s="88" customFormat="1" x14ac:dyDescent="0.2">
      <c r="A33" s="88" t="s">
        <v>521</v>
      </c>
      <c r="C33" s="89" t="s">
        <v>29</v>
      </c>
      <c r="D33" s="90" t="s">
        <v>695</v>
      </c>
      <c r="E33" s="91" t="s">
        <v>75</v>
      </c>
      <c r="F33" s="91">
        <v>4378099.1399999997</v>
      </c>
      <c r="G33" s="91">
        <v>77871047.348665118</v>
      </c>
      <c r="H33" s="92">
        <f t="shared" si="0"/>
        <v>1.1011510548148372E-3</v>
      </c>
    </row>
    <row r="34" spans="1:8" s="88" customFormat="1" x14ac:dyDescent="0.2">
      <c r="A34" s="88" t="s">
        <v>522</v>
      </c>
      <c r="C34" s="93" t="s">
        <v>29</v>
      </c>
      <c r="D34" s="94" t="s">
        <v>165</v>
      </c>
      <c r="E34" s="95" t="s">
        <v>75</v>
      </c>
      <c r="F34" s="95">
        <v>162151.81999999998</v>
      </c>
      <c r="G34" s="95">
        <v>278037330.54418403</v>
      </c>
      <c r="H34" s="96">
        <f t="shared" si="0"/>
        <v>3.9316422499854576E-3</v>
      </c>
    </row>
    <row r="35" spans="1:8" s="88" customFormat="1" x14ac:dyDescent="0.2">
      <c r="A35" s="88" t="s">
        <v>523</v>
      </c>
      <c r="C35" s="89" t="s">
        <v>29</v>
      </c>
      <c r="D35" s="90" t="s">
        <v>165</v>
      </c>
      <c r="E35" s="91" t="s">
        <v>75</v>
      </c>
      <c r="F35" s="91">
        <v>972578.16</v>
      </c>
      <c r="G35" s="91">
        <v>61643434.042835988</v>
      </c>
      <c r="H35" s="92">
        <f t="shared" si="0"/>
        <v>8.7168125676739447E-4</v>
      </c>
    </row>
    <row r="36" spans="1:8" s="88" customFormat="1" x14ac:dyDescent="0.2">
      <c r="A36" s="88" t="s">
        <v>524</v>
      </c>
      <c r="C36" s="93" t="s">
        <v>29</v>
      </c>
      <c r="D36" s="94" t="s">
        <v>166</v>
      </c>
      <c r="E36" s="95" t="s">
        <v>75</v>
      </c>
      <c r="F36" s="95">
        <v>2759037.0660000001</v>
      </c>
      <c r="G36" s="95">
        <v>174477971.6035265</v>
      </c>
      <c r="H36" s="96">
        <f t="shared" si="0"/>
        <v>2.4672405086955582E-3</v>
      </c>
    </row>
    <row r="37" spans="1:8" s="88" customFormat="1" x14ac:dyDescent="0.2">
      <c r="A37" s="88" t="s">
        <v>525</v>
      </c>
      <c r="C37" s="89" t="s">
        <v>29</v>
      </c>
      <c r="D37" s="90" t="s">
        <v>696</v>
      </c>
      <c r="E37" s="91" t="s">
        <v>75</v>
      </c>
      <c r="F37" s="91">
        <v>1462088.061</v>
      </c>
      <c r="G37" s="91">
        <v>92256026.853291929</v>
      </c>
      <c r="H37" s="92">
        <f t="shared" si="0"/>
        <v>1.3045647225941644E-3</v>
      </c>
    </row>
    <row r="38" spans="1:8" s="88" customFormat="1" x14ac:dyDescent="0.2">
      <c r="A38" s="88" t="s">
        <v>526</v>
      </c>
      <c r="C38" s="93" t="s">
        <v>29</v>
      </c>
      <c r="D38" s="94" t="s">
        <v>169</v>
      </c>
      <c r="E38" s="95" t="s">
        <v>75</v>
      </c>
      <c r="F38" s="95">
        <v>194523.51479999998</v>
      </c>
      <c r="G38" s="95">
        <v>12236464.632018559</v>
      </c>
      <c r="H38" s="96">
        <f t="shared" ref="H38:H69" si="1">G38/$G$217</f>
        <v>1.7303216529785973E-4</v>
      </c>
    </row>
    <row r="39" spans="1:8" s="88" customFormat="1" x14ac:dyDescent="0.2">
      <c r="A39" s="88" t="s">
        <v>527</v>
      </c>
      <c r="C39" s="89" t="s">
        <v>29</v>
      </c>
      <c r="D39" s="90" t="s">
        <v>697</v>
      </c>
      <c r="E39" s="91" t="s">
        <v>75</v>
      </c>
      <c r="F39" s="91">
        <v>3079626.1720000003</v>
      </c>
      <c r="G39" s="91">
        <v>192536169.518538</v>
      </c>
      <c r="H39" s="92">
        <f t="shared" si="1"/>
        <v>2.7225960530114892E-3</v>
      </c>
    </row>
    <row r="40" spans="1:8" s="88" customFormat="1" x14ac:dyDescent="0.2">
      <c r="A40" s="88" t="s">
        <v>528</v>
      </c>
      <c r="C40" s="93" t="s">
        <v>29</v>
      </c>
      <c r="D40" s="94" t="s">
        <v>171</v>
      </c>
      <c r="E40" s="95" t="s">
        <v>75</v>
      </c>
      <c r="F40" s="95">
        <v>3209294.6424000002</v>
      </c>
      <c r="G40" s="95">
        <v>201205760.7361238</v>
      </c>
      <c r="H40" s="96">
        <f t="shared" si="1"/>
        <v>2.8451901343690155E-3</v>
      </c>
    </row>
    <row r="41" spans="1:8" s="88" customFormat="1" x14ac:dyDescent="0.2">
      <c r="A41" s="88" t="s">
        <v>529</v>
      </c>
      <c r="C41" s="89" t="s">
        <v>29</v>
      </c>
      <c r="D41" s="90" t="s">
        <v>698</v>
      </c>
      <c r="E41" s="91" t="s">
        <v>75</v>
      </c>
      <c r="F41" s="91">
        <v>2269286.5019999999</v>
      </c>
      <c r="G41" s="91">
        <v>141688071.19315019</v>
      </c>
      <c r="H41" s="92">
        <f t="shared" si="1"/>
        <v>2.0035683910920405E-3</v>
      </c>
    </row>
    <row r="42" spans="1:8" s="88" customFormat="1" x14ac:dyDescent="0.2">
      <c r="A42" s="88" t="s">
        <v>530</v>
      </c>
      <c r="C42" s="93" t="s">
        <v>29</v>
      </c>
      <c r="D42" s="94" t="s">
        <v>699</v>
      </c>
      <c r="E42" s="95" t="s">
        <v>75</v>
      </c>
      <c r="F42" s="95">
        <v>1137600.9609999999</v>
      </c>
      <c r="G42" s="95">
        <v>70935449.242129236</v>
      </c>
      <c r="H42" s="96">
        <f t="shared" si="1"/>
        <v>1.0030768484080746E-3</v>
      </c>
    </row>
    <row r="43" spans="1:8" s="88" customFormat="1" x14ac:dyDescent="0.2">
      <c r="A43" s="88" t="s">
        <v>531</v>
      </c>
      <c r="C43" s="89" t="s">
        <v>29</v>
      </c>
      <c r="D43" s="90" t="s">
        <v>700</v>
      </c>
      <c r="E43" s="91" t="s">
        <v>75</v>
      </c>
      <c r="F43" s="91">
        <v>1951457.4948</v>
      </c>
      <c r="G43" s="91">
        <v>121443480.4152521</v>
      </c>
      <c r="H43" s="92">
        <f t="shared" si="1"/>
        <v>1.7172957230288527E-3</v>
      </c>
    </row>
    <row r="44" spans="1:8" s="88" customFormat="1" x14ac:dyDescent="0.2">
      <c r="A44" s="88" t="s">
        <v>532</v>
      </c>
      <c r="C44" s="93" t="s">
        <v>29</v>
      </c>
      <c r="D44" s="94" t="s">
        <v>701</v>
      </c>
      <c r="E44" s="95" t="s">
        <v>75</v>
      </c>
      <c r="F44" s="95">
        <v>4378319.2170000002</v>
      </c>
      <c r="G44" s="95">
        <v>271106420.78762627</v>
      </c>
      <c r="H44" s="96">
        <f t="shared" si="1"/>
        <v>3.8336343401253509E-3</v>
      </c>
    </row>
    <row r="45" spans="1:8" s="88" customFormat="1" x14ac:dyDescent="0.2">
      <c r="A45" s="88" t="s">
        <v>533</v>
      </c>
      <c r="C45" s="89" t="s">
        <v>29</v>
      </c>
      <c r="D45" s="90" t="s">
        <v>702</v>
      </c>
      <c r="E45" s="91" t="s">
        <v>75</v>
      </c>
      <c r="F45" s="91">
        <v>1623703.4700000002</v>
      </c>
      <c r="G45" s="91">
        <v>103707115.24377403</v>
      </c>
      <c r="H45" s="92">
        <f t="shared" si="1"/>
        <v>1.4664911187231289E-3</v>
      </c>
    </row>
    <row r="46" spans="1:8" s="88" customFormat="1" x14ac:dyDescent="0.2">
      <c r="A46" s="88" t="s">
        <v>534</v>
      </c>
      <c r="C46" s="93" t="s">
        <v>29</v>
      </c>
      <c r="D46" s="94" t="s">
        <v>703</v>
      </c>
      <c r="E46" s="95" t="s">
        <v>75</v>
      </c>
      <c r="F46" s="95">
        <v>2431374.4500000002</v>
      </c>
      <c r="G46" s="95">
        <v>155578757.49737456</v>
      </c>
      <c r="H46" s="96">
        <f t="shared" si="1"/>
        <v>2.1999924074214022E-3</v>
      </c>
    </row>
    <row r="47" spans="1:8" s="88" customFormat="1" x14ac:dyDescent="0.2">
      <c r="A47" s="88" t="s">
        <v>535</v>
      </c>
      <c r="C47" s="89" t="s">
        <v>29</v>
      </c>
      <c r="D47" s="90" t="s">
        <v>704</v>
      </c>
      <c r="E47" s="91" t="s">
        <v>75</v>
      </c>
      <c r="F47" s="91">
        <v>1134606.48</v>
      </c>
      <c r="G47" s="91">
        <v>72435564.636632353</v>
      </c>
      <c r="H47" s="92">
        <f t="shared" si="1"/>
        <v>1.0242895289259693E-3</v>
      </c>
    </row>
    <row r="48" spans="1:8" s="88" customFormat="1" x14ac:dyDescent="0.2">
      <c r="A48" s="88" t="s">
        <v>536</v>
      </c>
      <c r="C48" s="93" t="s">
        <v>29</v>
      </c>
      <c r="D48" s="94" t="s">
        <v>705</v>
      </c>
      <c r="E48" s="95" t="s">
        <v>75</v>
      </c>
      <c r="F48" s="95">
        <v>1945077.4919999999</v>
      </c>
      <c r="G48" s="95">
        <v>123685609.64067739</v>
      </c>
      <c r="H48" s="96">
        <f t="shared" si="1"/>
        <v>1.749000997911746E-3</v>
      </c>
    </row>
    <row r="49" spans="1:8" s="88" customFormat="1" x14ac:dyDescent="0.2">
      <c r="A49" s="88" t="s">
        <v>537</v>
      </c>
      <c r="C49" s="89" t="s">
        <v>29</v>
      </c>
      <c r="D49" s="90" t="s">
        <v>706</v>
      </c>
      <c r="E49" s="91" t="s">
        <v>75</v>
      </c>
      <c r="F49" s="91">
        <v>2431382.34</v>
      </c>
      <c r="G49" s="91">
        <v>154356876.30810285</v>
      </c>
      <c r="H49" s="92">
        <f t="shared" si="1"/>
        <v>2.1827141530992196E-3</v>
      </c>
    </row>
    <row r="50" spans="1:8" s="88" customFormat="1" x14ac:dyDescent="0.2">
      <c r="A50" s="88" t="s">
        <v>538</v>
      </c>
      <c r="C50" s="93" t="s">
        <v>29</v>
      </c>
      <c r="D50" s="94" t="s">
        <v>707</v>
      </c>
      <c r="E50" s="95" t="s">
        <v>75</v>
      </c>
      <c r="F50" s="95">
        <v>1378565.4195000001</v>
      </c>
      <c r="G50" s="95">
        <v>87379301.386004061</v>
      </c>
      <c r="H50" s="96">
        <f t="shared" si="1"/>
        <v>1.2356044148137597E-3</v>
      </c>
    </row>
    <row r="51" spans="1:8" s="88" customFormat="1" x14ac:dyDescent="0.2">
      <c r="A51" s="88" t="s">
        <v>539</v>
      </c>
      <c r="C51" s="89" t="s">
        <v>29</v>
      </c>
      <c r="D51" s="90" t="s">
        <v>708</v>
      </c>
      <c r="E51" s="91" t="s">
        <v>75</v>
      </c>
      <c r="F51" s="91">
        <v>1296737.2479999999</v>
      </c>
      <c r="G51" s="91">
        <v>81664069.507201716</v>
      </c>
      <c r="H51" s="92">
        <f t="shared" si="1"/>
        <v>1.1547870401138101E-3</v>
      </c>
    </row>
    <row r="52" spans="1:8" s="88" customFormat="1" x14ac:dyDescent="0.2">
      <c r="A52" s="88" t="s">
        <v>540</v>
      </c>
      <c r="C52" s="93" t="s">
        <v>29</v>
      </c>
      <c r="D52" s="94" t="s">
        <v>709</v>
      </c>
      <c r="E52" s="95" t="s">
        <v>75</v>
      </c>
      <c r="F52" s="95">
        <v>2276711.514</v>
      </c>
      <c r="G52" s="95">
        <v>141911296.58798188</v>
      </c>
      <c r="H52" s="96">
        <f t="shared" si="1"/>
        <v>2.0067249542480461E-3</v>
      </c>
    </row>
    <row r="53" spans="1:8" s="88" customFormat="1" x14ac:dyDescent="0.2">
      <c r="A53" s="88" t="s">
        <v>541</v>
      </c>
      <c r="C53" s="89" t="s">
        <v>29</v>
      </c>
      <c r="D53" s="90" t="s">
        <v>175</v>
      </c>
      <c r="E53" s="91" t="s">
        <v>75</v>
      </c>
      <c r="F53" s="91">
        <v>2276711.514</v>
      </c>
      <c r="G53" s="91">
        <v>142225773.51795408</v>
      </c>
      <c r="H53" s="92">
        <f t="shared" si="1"/>
        <v>2.0111718779115143E-3</v>
      </c>
    </row>
    <row r="54" spans="1:8" s="88" customFormat="1" x14ac:dyDescent="0.2">
      <c r="A54" s="88" t="s">
        <v>542</v>
      </c>
      <c r="C54" s="93" t="s">
        <v>29</v>
      </c>
      <c r="D54" s="94" t="s">
        <v>175</v>
      </c>
      <c r="E54" s="95" t="s">
        <v>75</v>
      </c>
      <c r="F54" s="95">
        <v>2276230.3059999999</v>
      </c>
      <c r="G54" s="95">
        <v>141611820.15274033</v>
      </c>
      <c r="H54" s="96">
        <f t="shared" si="1"/>
        <v>2.0024901480680049E-3</v>
      </c>
    </row>
    <row r="55" spans="1:8" s="88" customFormat="1" x14ac:dyDescent="0.2">
      <c r="A55" s="88" t="s">
        <v>543</v>
      </c>
      <c r="C55" s="89" t="s">
        <v>29</v>
      </c>
      <c r="D55" s="90" t="s">
        <v>176</v>
      </c>
      <c r="E55" s="91" t="s">
        <v>75</v>
      </c>
      <c r="F55" s="91">
        <v>5691639.9399999995</v>
      </c>
      <c r="G55" s="91">
        <v>353800664.57046437</v>
      </c>
      <c r="H55" s="92">
        <f t="shared" si="1"/>
        <v>5.0029887647663135E-3</v>
      </c>
    </row>
    <row r="56" spans="1:8" s="88" customFormat="1" x14ac:dyDescent="0.2">
      <c r="A56" s="88" t="s">
        <v>544</v>
      </c>
      <c r="C56" s="93" t="s">
        <v>29</v>
      </c>
      <c r="D56" s="94" t="s">
        <v>178</v>
      </c>
      <c r="E56" s="95" t="s">
        <v>75</v>
      </c>
      <c r="F56" s="95">
        <v>4385031.7680000002</v>
      </c>
      <c r="G56" s="95">
        <v>271483911.30197304</v>
      </c>
      <c r="H56" s="96">
        <f t="shared" si="1"/>
        <v>3.8389723199292488E-3</v>
      </c>
    </row>
    <row r="57" spans="1:8" s="88" customFormat="1" x14ac:dyDescent="0.2">
      <c r="A57" s="88" t="s">
        <v>545</v>
      </c>
      <c r="C57" s="89" t="s">
        <v>29</v>
      </c>
      <c r="D57" s="90" t="s">
        <v>179</v>
      </c>
      <c r="E57" s="91" t="s">
        <v>75</v>
      </c>
      <c r="F57" s="91">
        <v>4438787.951235</v>
      </c>
      <c r="G57" s="91">
        <v>273926786.15739995</v>
      </c>
      <c r="H57" s="92">
        <f t="shared" si="1"/>
        <v>3.8735162783762145E-3</v>
      </c>
    </row>
    <row r="58" spans="1:8" s="88" customFormat="1" x14ac:dyDescent="0.2">
      <c r="A58" s="88" t="s">
        <v>546</v>
      </c>
      <c r="C58" s="93" t="s">
        <v>29</v>
      </c>
      <c r="D58" s="94" t="s">
        <v>180</v>
      </c>
      <c r="E58" s="95" t="s">
        <v>75</v>
      </c>
      <c r="F58" s="95">
        <v>7074710.0044920007</v>
      </c>
      <c r="G58" s="95">
        <v>721518061.1168716</v>
      </c>
      <c r="H58" s="96">
        <f t="shared" si="1"/>
        <v>1.0202769849870509E-2</v>
      </c>
    </row>
    <row r="59" spans="1:8" s="88" customFormat="1" x14ac:dyDescent="0.2">
      <c r="A59" s="88" t="s">
        <v>547</v>
      </c>
      <c r="C59" s="89" t="s">
        <v>29</v>
      </c>
      <c r="D59" s="90" t="s">
        <v>181</v>
      </c>
      <c r="E59" s="91" t="s">
        <v>75</v>
      </c>
      <c r="F59" s="91">
        <v>2907386.1115780002</v>
      </c>
      <c r="G59" s="91">
        <v>454490714.57033038</v>
      </c>
      <c r="H59" s="92">
        <f t="shared" si="1"/>
        <v>6.4268164714911518E-3</v>
      </c>
    </row>
    <row r="60" spans="1:8" s="88" customFormat="1" x14ac:dyDescent="0.2">
      <c r="A60" s="88" t="s">
        <v>548</v>
      </c>
      <c r="C60" s="93" t="s">
        <v>29</v>
      </c>
      <c r="D60" s="94" t="s">
        <v>182</v>
      </c>
      <c r="E60" s="95" t="s">
        <v>75</v>
      </c>
      <c r="F60" s="95">
        <v>3246885.1939000003</v>
      </c>
      <c r="G60" s="95">
        <v>206718401.40473792</v>
      </c>
      <c r="H60" s="96">
        <f t="shared" si="1"/>
        <v>2.9231427277106752E-3</v>
      </c>
    </row>
    <row r="61" spans="1:8" s="88" customFormat="1" x14ac:dyDescent="0.2">
      <c r="A61" s="88" t="s">
        <v>549</v>
      </c>
      <c r="C61" s="89" t="s">
        <v>29</v>
      </c>
      <c r="D61" s="90" t="s">
        <v>183</v>
      </c>
      <c r="E61" s="91" t="s">
        <v>75</v>
      </c>
      <c r="F61" s="91">
        <v>7147359.871704</v>
      </c>
      <c r="G61" s="91">
        <v>454084122.15457171</v>
      </c>
      <c r="H61" s="92">
        <f t="shared" si="1"/>
        <v>6.421066970454037E-3</v>
      </c>
    </row>
    <row r="62" spans="1:8" s="88" customFormat="1" x14ac:dyDescent="0.2">
      <c r="A62" s="88" t="s">
        <v>550</v>
      </c>
      <c r="C62" s="93" t="s">
        <v>29</v>
      </c>
      <c r="D62" s="94" t="s">
        <v>184</v>
      </c>
      <c r="E62" s="95" t="s">
        <v>75</v>
      </c>
      <c r="F62" s="95">
        <v>2439222.7050000001</v>
      </c>
      <c r="G62" s="95">
        <v>154638082.44329968</v>
      </c>
      <c r="H62" s="96">
        <f t="shared" si="1"/>
        <v>2.186690604462535E-3</v>
      </c>
    </row>
    <row r="63" spans="1:8" s="88" customFormat="1" x14ac:dyDescent="0.2">
      <c r="A63" s="88" t="s">
        <v>551</v>
      </c>
      <c r="C63" s="89" t="s">
        <v>29</v>
      </c>
      <c r="D63" s="90" t="s">
        <v>185</v>
      </c>
      <c r="E63" s="91" t="s">
        <v>75</v>
      </c>
      <c r="F63" s="91">
        <v>2434167.9300000002</v>
      </c>
      <c r="G63" s="91">
        <v>154099450.53431556</v>
      </c>
      <c r="H63" s="92">
        <f t="shared" si="1"/>
        <v>2.1790739726728126E-3</v>
      </c>
    </row>
    <row r="64" spans="1:8" s="88" customFormat="1" x14ac:dyDescent="0.2">
      <c r="A64" s="88" t="s">
        <v>552</v>
      </c>
      <c r="C64" s="93" t="s">
        <v>29</v>
      </c>
      <c r="D64" s="94" t="s">
        <v>710</v>
      </c>
      <c r="E64" s="95" t="s">
        <v>75</v>
      </c>
      <c r="F64" s="95">
        <v>3079611.2</v>
      </c>
      <c r="G64" s="95">
        <v>194663813.44227085</v>
      </c>
      <c r="H64" s="96">
        <f t="shared" si="1"/>
        <v>2.7526824256834622E-3</v>
      </c>
    </row>
    <row r="65" spans="1:8" s="88" customFormat="1" x14ac:dyDescent="0.2">
      <c r="A65" s="88" t="s">
        <v>553</v>
      </c>
      <c r="C65" s="89" t="s">
        <v>29</v>
      </c>
      <c r="D65" s="90" t="s">
        <v>187</v>
      </c>
      <c r="E65" s="91" t="s">
        <v>75</v>
      </c>
      <c r="F65" s="91">
        <v>1444432.3618999999</v>
      </c>
      <c r="G65" s="91">
        <v>91046100.033410639</v>
      </c>
      <c r="H65" s="92">
        <f t="shared" si="1"/>
        <v>1.2874555114133304E-3</v>
      </c>
    </row>
    <row r="66" spans="1:8" s="88" customFormat="1" x14ac:dyDescent="0.2">
      <c r="A66" s="88" t="s">
        <v>554</v>
      </c>
      <c r="C66" s="93" t="s">
        <v>29</v>
      </c>
      <c r="D66" s="94" t="s">
        <v>188</v>
      </c>
      <c r="E66" s="95" t="s">
        <v>75</v>
      </c>
      <c r="F66" s="95">
        <v>1989788.4701640001</v>
      </c>
      <c r="G66" s="95">
        <v>124971470.94748823</v>
      </c>
      <c r="H66" s="96">
        <f t="shared" si="1"/>
        <v>1.7671839758290786E-3</v>
      </c>
    </row>
    <row r="67" spans="1:8" s="88" customFormat="1" x14ac:dyDescent="0.2">
      <c r="A67" s="88" t="s">
        <v>555</v>
      </c>
      <c r="C67" s="89" t="s">
        <v>29</v>
      </c>
      <c r="D67" s="90" t="s">
        <v>189</v>
      </c>
      <c r="E67" s="91" t="s">
        <v>75</v>
      </c>
      <c r="F67" s="91">
        <v>2204716.745778</v>
      </c>
      <c r="G67" s="91">
        <v>138271876.27232933</v>
      </c>
      <c r="H67" s="92">
        <f t="shared" si="1"/>
        <v>1.9552610064016577E-3</v>
      </c>
    </row>
    <row r="68" spans="1:8" s="88" customFormat="1" x14ac:dyDescent="0.2">
      <c r="A68" s="88" t="s">
        <v>556</v>
      </c>
      <c r="C68" s="93" t="s">
        <v>29</v>
      </c>
      <c r="D68" s="94" t="s">
        <v>190</v>
      </c>
      <c r="E68" s="95" t="s">
        <v>75</v>
      </c>
      <c r="F68" s="95">
        <v>2302304.7415120001</v>
      </c>
      <c r="G68" s="95">
        <v>144288805.44482282</v>
      </c>
      <c r="H68" s="96">
        <f t="shared" si="1"/>
        <v>2.0403445917728893E-3</v>
      </c>
    </row>
    <row r="69" spans="1:8" s="88" customFormat="1" x14ac:dyDescent="0.2">
      <c r="A69" s="88" t="s">
        <v>557</v>
      </c>
      <c r="C69" s="89" t="s">
        <v>29</v>
      </c>
      <c r="D69" s="90" t="s">
        <v>191</v>
      </c>
      <c r="E69" s="91" t="s">
        <v>75</v>
      </c>
      <c r="F69" s="91">
        <v>2431398.105</v>
      </c>
      <c r="G69" s="91">
        <v>152270052.61078548</v>
      </c>
      <c r="H69" s="92">
        <f t="shared" si="1"/>
        <v>2.1532050069691462E-3</v>
      </c>
    </row>
    <row r="70" spans="1:8" s="88" customFormat="1" x14ac:dyDescent="0.2">
      <c r="A70" s="88" t="s">
        <v>558</v>
      </c>
      <c r="C70" s="93" t="s">
        <v>29</v>
      </c>
      <c r="D70" s="94" t="s">
        <v>711</v>
      </c>
      <c r="E70" s="95" t="s">
        <v>75</v>
      </c>
      <c r="F70" s="95">
        <v>1624716.4900000002</v>
      </c>
      <c r="G70" s="95">
        <v>101607246.42440887</v>
      </c>
      <c r="H70" s="96">
        <f t="shared" ref="H70:H101" si="2">G70/$G$217</f>
        <v>1.4367975054465076E-3</v>
      </c>
    </row>
    <row r="71" spans="1:8" s="88" customFormat="1" x14ac:dyDescent="0.2">
      <c r="A71" s="88" t="s">
        <v>559</v>
      </c>
      <c r="C71" s="89" t="s">
        <v>29</v>
      </c>
      <c r="D71" s="90" t="s">
        <v>712</v>
      </c>
      <c r="E71" s="91" t="s">
        <v>75</v>
      </c>
      <c r="F71" s="91">
        <v>13009187.76</v>
      </c>
      <c r="G71" s="91">
        <v>811785741.66118908</v>
      </c>
      <c r="H71" s="92">
        <f t="shared" si="2"/>
        <v>1.1479217965458463E-2</v>
      </c>
    </row>
    <row r="72" spans="1:8" s="88" customFormat="1" x14ac:dyDescent="0.2">
      <c r="A72" s="88" t="s">
        <v>560</v>
      </c>
      <c r="C72" s="93" t="s">
        <v>29</v>
      </c>
      <c r="D72" s="94" t="s">
        <v>713</v>
      </c>
      <c r="E72" s="95" t="s">
        <v>75</v>
      </c>
      <c r="F72" s="95">
        <v>6504551.5599999996</v>
      </c>
      <c r="G72" s="95">
        <v>405603567.66618019</v>
      </c>
      <c r="H72" s="96">
        <f t="shared" si="2"/>
        <v>5.7355180337115598E-3</v>
      </c>
    </row>
    <row r="73" spans="1:8" s="88" customFormat="1" x14ac:dyDescent="0.2">
      <c r="A73" s="88" t="s">
        <v>561</v>
      </c>
      <c r="C73" s="89" t="s">
        <v>29</v>
      </c>
      <c r="D73" s="90" t="s">
        <v>714</v>
      </c>
      <c r="E73" s="91" t="s">
        <v>75</v>
      </c>
      <c r="F73" s="91">
        <v>2919447.5759999999</v>
      </c>
      <c r="G73" s="91">
        <v>181401941.71076649</v>
      </c>
      <c r="H73" s="92">
        <f t="shared" si="2"/>
        <v>2.565150287062298E-3</v>
      </c>
    </row>
    <row r="74" spans="1:8" s="88" customFormat="1" x14ac:dyDescent="0.2">
      <c r="A74" s="88" t="s">
        <v>562</v>
      </c>
      <c r="C74" s="93" t="s">
        <v>29</v>
      </c>
      <c r="D74" s="94" t="s">
        <v>192</v>
      </c>
      <c r="E74" s="95" t="s">
        <v>75</v>
      </c>
      <c r="F74" s="95">
        <v>6506710.04</v>
      </c>
      <c r="G74" s="95">
        <v>403713334.27056074</v>
      </c>
      <c r="H74" s="96">
        <f t="shared" si="2"/>
        <v>5.7087888118980525E-3</v>
      </c>
    </row>
    <row r="75" spans="1:8" s="88" customFormat="1" x14ac:dyDescent="0.2">
      <c r="A75" s="88" t="s">
        <v>563</v>
      </c>
      <c r="C75" s="89" t="s">
        <v>29</v>
      </c>
      <c r="D75" s="90" t="s">
        <v>193</v>
      </c>
      <c r="E75" s="91" t="s">
        <v>75</v>
      </c>
      <c r="F75" s="91">
        <v>3252725.38</v>
      </c>
      <c r="G75" s="91">
        <v>201532709.78761593</v>
      </c>
      <c r="H75" s="92">
        <f t="shared" si="2"/>
        <v>2.8498134225509414E-3</v>
      </c>
    </row>
    <row r="76" spans="1:8" s="88" customFormat="1" x14ac:dyDescent="0.2">
      <c r="A76" s="88" t="s">
        <v>564</v>
      </c>
      <c r="C76" s="93" t="s">
        <v>29</v>
      </c>
      <c r="D76" s="94" t="s">
        <v>194</v>
      </c>
      <c r="E76" s="95" t="s">
        <v>75</v>
      </c>
      <c r="F76" s="95">
        <v>3578457.6739999996</v>
      </c>
      <c r="G76" s="95">
        <v>221397108.40806681</v>
      </c>
      <c r="H76" s="96">
        <f t="shared" si="2"/>
        <v>3.1307099076878764E-3</v>
      </c>
    </row>
    <row r="77" spans="1:8" s="88" customFormat="1" x14ac:dyDescent="0.2">
      <c r="A77" s="88" t="s">
        <v>565</v>
      </c>
      <c r="C77" s="89" t="s">
        <v>29</v>
      </c>
      <c r="D77" s="90" t="s">
        <v>195</v>
      </c>
      <c r="E77" s="91" t="s">
        <v>75</v>
      </c>
      <c r="F77" s="91">
        <v>9269799.9900000002</v>
      </c>
      <c r="G77" s="91">
        <v>572277973.09123957</v>
      </c>
      <c r="H77" s="92">
        <f t="shared" si="2"/>
        <v>8.092410660603731E-3</v>
      </c>
    </row>
    <row r="78" spans="1:8" s="88" customFormat="1" x14ac:dyDescent="0.2">
      <c r="A78" s="88" t="s">
        <v>566</v>
      </c>
      <c r="C78" s="93" t="s">
        <v>29</v>
      </c>
      <c r="D78" s="94" t="s">
        <v>196</v>
      </c>
      <c r="E78" s="95" t="s">
        <v>75</v>
      </c>
      <c r="F78" s="95">
        <v>350265.54301199998</v>
      </c>
      <c r="G78" s="95">
        <v>21611663.220245477</v>
      </c>
      <c r="H78" s="96">
        <f t="shared" si="2"/>
        <v>3.0560402821761039E-4</v>
      </c>
    </row>
    <row r="79" spans="1:8" s="88" customFormat="1" x14ac:dyDescent="0.2">
      <c r="A79" s="88" t="s">
        <v>567</v>
      </c>
      <c r="C79" s="89" t="s">
        <v>29</v>
      </c>
      <c r="D79" s="90" t="s">
        <v>197</v>
      </c>
      <c r="E79" s="91" t="s">
        <v>75</v>
      </c>
      <c r="F79" s="91">
        <v>972494.61</v>
      </c>
      <c r="G79" s="91">
        <v>59958045.767782092</v>
      </c>
      <c r="H79" s="92">
        <f t="shared" si="2"/>
        <v>8.4784868818078526E-4</v>
      </c>
    </row>
    <row r="80" spans="1:8" s="88" customFormat="1" x14ac:dyDescent="0.2">
      <c r="A80" s="88" t="s">
        <v>568</v>
      </c>
      <c r="C80" s="93" t="s">
        <v>29</v>
      </c>
      <c r="D80" s="94" t="s">
        <v>198</v>
      </c>
      <c r="E80" s="95" t="s">
        <v>75</v>
      </c>
      <c r="F80" s="95">
        <v>7984714.2173939999</v>
      </c>
      <c r="G80" s="95">
        <v>509120950.87108243</v>
      </c>
      <c r="H80" s="96">
        <f t="shared" si="2"/>
        <v>7.1993262087495938E-3</v>
      </c>
    </row>
    <row r="81" spans="1:8" s="88" customFormat="1" x14ac:dyDescent="0.2">
      <c r="A81" s="88" t="s">
        <v>569</v>
      </c>
      <c r="C81" s="89" t="s">
        <v>29</v>
      </c>
      <c r="D81" s="90" t="s">
        <v>250</v>
      </c>
      <c r="E81" s="91" t="s">
        <v>75</v>
      </c>
      <c r="F81" s="91">
        <v>7210273.4781179996</v>
      </c>
      <c r="G81" s="91">
        <v>457981414.55994761</v>
      </c>
      <c r="H81" s="92">
        <f t="shared" si="2"/>
        <v>6.4761774099462207E-3</v>
      </c>
    </row>
    <row r="82" spans="1:8" s="88" customFormat="1" x14ac:dyDescent="0.2">
      <c r="A82" s="88" t="s">
        <v>570</v>
      </c>
      <c r="C82" s="93" t="s">
        <v>29</v>
      </c>
      <c r="D82" s="94" t="s">
        <v>715</v>
      </c>
      <c r="E82" s="95" t="s">
        <v>75</v>
      </c>
      <c r="F82" s="95">
        <v>1626140.53</v>
      </c>
      <c r="G82" s="95">
        <v>101584093.56398782</v>
      </c>
      <c r="H82" s="96">
        <f t="shared" si="2"/>
        <v>1.4364701078123077E-3</v>
      </c>
    </row>
    <row r="83" spans="1:8" s="88" customFormat="1" x14ac:dyDescent="0.2">
      <c r="A83" s="88" t="s">
        <v>571</v>
      </c>
      <c r="C83" s="89" t="s">
        <v>29</v>
      </c>
      <c r="D83" s="90" t="s">
        <v>716</v>
      </c>
      <c r="E83" s="91" t="s">
        <v>75</v>
      </c>
      <c r="F83" s="91">
        <v>8827825.1313799992</v>
      </c>
      <c r="G83" s="91">
        <v>554049199.87902713</v>
      </c>
      <c r="H83" s="92">
        <f t="shared" si="2"/>
        <v>7.8346430623237994E-3</v>
      </c>
    </row>
    <row r="84" spans="1:8" s="88" customFormat="1" x14ac:dyDescent="0.2">
      <c r="A84" s="88" t="s">
        <v>572</v>
      </c>
      <c r="C84" s="93" t="s">
        <v>29</v>
      </c>
      <c r="D84" s="94" t="s">
        <v>717</v>
      </c>
      <c r="E84" s="95" t="s">
        <v>75</v>
      </c>
      <c r="F84" s="95">
        <v>5408130.5756660001</v>
      </c>
      <c r="G84" s="95">
        <v>336489568.562666</v>
      </c>
      <c r="H84" s="96">
        <f t="shared" si="2"/>
        <v>4.7581977637715794E-3</v>
      </c>
    </row>
    <row r="85" spans="1:8" s="88" customFormat="1" x14ac:dyDescent="0.2">
      <c r="A85" s="88" t="s">
        <v>573</v>
      </c>
      <c r="C85" s="89" t="s">
        <v>29</v>
      </c>
      <c r="D85" s="90" t="s">
        <v>252</v>
      </c>
      <c r="E85" s="91" t="s">
        <v>75</v>
      </c>
      <c r="F85" s="91">
        <v>7856783.8559750002</v>
      </c>
      <c r="G85" s="91">
        <v>487517034.19822526</v>
      </c>
      <c r="H85" s="92">
        <f t="shared" si="2"/>
        <v>6.8938317221282274E-3</v>
      </c>
    </row>
    <row r="86" spans="1:8" s="88" customFormat="1" x14ac:dyDescent="0.2">
      <c r="A86" s="88" t="s">
        <v>574</v>
      </c>
      <c r="C86" s="93" t="s">
        <v>29</v>
      </c>
      <c r="D86" s="94" t="s">
        <v>715</v>
      </c>
      <c r="E86" s="95" t="s">
        <v>75</v>
      </c>
      <c r="F86" s="95">
        <v>982031.06103300001</v>
      </c>
      <c r="G86" s="95">
        <v>60683565.484808654</v>
      </c>
      <c r="H86" s="96">
        <f t="shared" si="2"/>
        <v>8.5810804424306701E-4</v>
      </c>
    </row>
    <row r="87" spans="1:8" s="88" customFormat="1" x14ac:dyDescent="0.2">
      <c r="A87" s="88" t="s">
        <v>575</v>
      </c>
      <c r="C87" s="89" t="s">
        <v>29</v>
      </c>
      <c r="D87" s="90" t="s">
        <v>253</v>
      </c>
      <c r="E87" s="91" t="s">
        <v>75</v>
      </c>
      <c r="F87" s="91">
        <v>8931714.4206540007</v>
      </c>
      <c r="G87" s="91">
        <v>570868625.04744506</v>
      </c>
      <c r="H87" s="92">
        <f t="shared" si="2"/>
        <v>8.072481493886903E-3</v>
      </c>
    </row>
    <row r="88" spans="1:8" s="88" customFormat="1" x14ac:dyDescent="0.2">
      <c r="A88" s="88" t="s">
        <v>576</v>
      </c>
      <c r="C88" s="93" t="s">
        <v>29</v>
      </c>
      <c r="D88" s="94" t="s">
        <v>206</v>
      </c>
      <c r="E88" s="95" t="s">
        <v>78</v>
      </c>
      <c r="F88" s="95">
        <v>286680000</v>
      </c>
      <c r="G88" s="95">
        <v>305469445.83606559</v>
      </c>
      <c r="H88" s="96">
        <f t="shared" si="2"/>
        <v>4.3195515399967648E-3</v>
      </c>
    </row>
    <row r="89" spans="1:8" s="88" customFormat="1" x14ac:dyDescent="0.2">
      <c r="A89" s="88" t="s">
        <v>577</v>
      </c>
      <c r="C89" s="89" t="s">
        <v>29</v>
      </c>
      <c r="D89" s="90" t="s">
        <v>254</v>
      </c>
      <c r="E89" s="91" t="s">
        <v>75</v>
      </c>
      <c r="F89" s="91">
        <v>9516383.4612869993</v>
      </c>
      <c r="G89" s="91">
        <v>602864262.67478383</v>
      </c>
      <c r="H89" s="92">
        <f t="shared" si="2"/>
        <v>8.524922180411473E-3</v>
      </c>
    </row>
    <row r="90" spans="1:8" s="88" customFormat="1" x14ac:dyDescent="0.2">
      <c r="A90" s="88" t="s">
        <v>578</v>
      </c>
      <c r="C90" s="93" t="s">
        <v>29</v>
      </c>
      <c r="D90" s="94" t="s">
        <v>207</v>
      </c>
      <c r="E90" s="95" t="s">
        <v>78</v>
      </c>
      <c r="F90" s="95">
        <v>1000000000</v>
      </c>
      <c r="G90" s="95">
        <v>1020011861.09153</v>
      </c>
      <c r="H90" s="96">
        <f t="shared" si="2"/>
        <v>1.4423680880206336E-2</v>
      </c>
    </row>
    <row r="91" spans="1:8" s="88" customFormat="1" x14ac:dyDescent="0.2">
      <c r="A91" s="88" t="s">
        <v>579</v>
      </c>
      <c r="C91" s="89" t="s">
        <v>29</v>
      </c>
      <c r="D91" s="90" t="s">
        <v>718</v>
      </c>
      <c r="E91" s="91" t="s">
        <v>75</v>
      </c>
      <c r="F91" s="91">
        <v>5802183.2061000001</v>
      </c>
      <c r="G91" s="91">
        <v>363738137.36571938</v>
      </c>
      <c r="H91" s="92">
        <f t="shared" si="2"/>
        <v>5.1435115781001762E-3</v>
      </c>
    </row>
    <row r="92" spans="1:8" s="88" customFormat="1" x14ac:dyDescent="0.2">
      <c r="A92" s="88" t="s">
        <v>580</v>
      </c>
      <c r="C92" s="93" t="s">
        <v>29</v>
      </c>
      <c r="D92" s="94" t="s">
        <v>208</v>
      </c>
      <c r="E92" s="95" t="s">
        <v>75</v>
      </c>
      <c r="F92" s="95">
        <v>2013360.6065219999</v>
      </c>
      <c r="G92" s="95">
        <v>125065839.07291043</v>
      </c>
      <c r="H92" s="96">
        <f t="shared" si="2"/>
        <v>1.7685184071021586E-3</v>
      </c>
    </row>
    <row r="93" spans="1:8" x14ac:dyDescent="0.2">
      <c r="A93" s="74" t="s">
        <v>581</v>
      </c>
      <c r="C93" s="82" t="s">
        <v>29</v>
      </c>
      <c r="D93" s="83" t="s">
        <v>209</v>
      </c>
      <c r="E93" s="84" t="s">
        <v>78</v>
      </c>
      <c r="F93" s="84">
        <v>1679750000</v>
      </c>
      <c r="G93" s="84">
        <v>1694433260.5605054</v>
      </c>
      <c r="H93" s="66">
        <f t="shared" si="2"/>
        <v>2.3960471005678965E-2</v>
      </c>
    </row>
    <row r="94" spans="1:8" x14ac:dyDescent="0.2">
      <c r="A94" s="74" t="s">
        <v>582</v>
      </c>
      <c r="C94" s="80" t="s">
        <v>29</v>
      </c>
      <c r="D94" s="85" t="s">
        <v>256</v>
      </c>
      <c r="E94" s="86" t="s">
        <v>75</v>
      </c>
      <c r="F94" s="86">
        <v>3696994.1455379999</v>
      </c>
      <c r="G94" s="86">
        <v>228905719.23568514</v>
      </c>
      <c r="H94" s="65">
        <f t="shared" si="2"/>
        <v>3.2368869146055541E-3</v>
      </c>
    </row>
    <row r="95" spans="1:8" x14ac:dyDescent="0.2">
      <c r="A95" s="74" t="s">
        <v>583</v>
      </c>
      <c r="C95" s="82" t="s">
        <v>29</v>
      </c>
      <c r="D95" s="83" t="s">
        <v>719</v>
      </c>
      <c r="E95" s="84" t="s">
        <v>584</v>
      </c>
      <c r="F95" s="84">
        <v>1138330000</v>
      </c>
      <c r="G95" s="84">
        <v>1148675007.166132</v>
      </c>
      <c r="H95" s="66">
        <f t="shared" si="2"/>
        <v>1.6243067723451E-2</v>
      </c>
    </row>
    <row r="96" spans="1:8" x14ac:dyDescent="0.2">
      <c r="A96" s="74" t="s">
        <v>585</v>
      </c>
      <c r="C96" s="80" t="s">
        <v>29</v>
      </c>
      <c r="D96" s="85" t="s">
        <v>257</v>
      </c>
      <c r="E96" s="86" t="s">
        <v>75</v>
      </c>
      <c r="F96" s="86">
        <v>2960905.7269808762</v>
      </c>
      <c r="G96" s="86">
        <v>188779441.79091701</v>
      </c>
      <c r="H96" s="65">
        <f t="shared" si="2"/>
        <v>2.6694732963417353E-3</v>
      </c>
    </row>
    <row r="97" spans="1:8" x14ac:dyDescent="0.2">
      <c r="A97" s="74" t="s">
        <v>586</v>
      </c>
      <c r="C97" s="82" t="s">
        <v>29</v>
      </c>
      <c r="D97" s="83" t="s">
        <v>212</v>
      </c>
      <c r="E97" s="84" t="s">
        <v>584</v>
      </c>
      <c r="F97" s="84">
        <v>388050000</v>
      </c>
      <c r="G97" s="84">
        <v>395777496.22950822</v>
      </c>
      <c r="H97" s="66">
        <f t="shared" si="2"/>
        <v>5.5965705134768421E-3</v>
      </c>
    </row>
    <row r="98" spans="1:8" x14ac:dyDescent="0.2">
      <c r="A98" s="74" t="s">
        <v>587</v>
      </c>
      <c r="C98" s="80" t="s">
        <v>29</v>
      </c>
      <c r="D98" s="85" t="s">
        <v>258</v>
      </c>
      <c r="E98" s="86" t="s">
        <v>75</v>
      </c>
      <c r="F98" s="86">
        <v>7780045.1519999998</v>
      </c>
      <c r="G98" s="86">
        <v>491279498.51511109</v>
      </c>
      <c r="H98" s="65">
        <f t="shared" si="2"/>
        <v>6.9470355981810523E-3</v>
      </c>
    </row>
    <row r="99" spans="1:8" x14ac:dyDescent="0.2">
      <c r="A99" s="74" t="s">
        <v>588</v>
      </c>
      <c r="C99" s="82" t="s">
        <v>29</v>
      </c>
      <c r="D99" s="83" t="s">
        <v>720</v>
      </c>
      <c r="E99" s="84" t="s">
        <v>584</v>
      </c>
      <c r="F99" s="84">
        <v>746620000</v>
      </c>
      <c r="G99" s="84">
        <v>758589814.40981185</v>
      </c>
      <c r="H99" s="66">
        <f t="shared" si="2"/>
        <v>1.0726990360987808E-2</v>
      </c>
    </row>
    <row r="100" spans="1:8" x14ac:dyDescent="0.2">
      <c r="A100" s="74" t="s">
        <v>589</v>
      </c>
      <c r="C100" s="80" t="s">
        <v>29</v>
      </c>
      <c r="D100" s="85" t="s">
        <v>259</v>
      </c>
      <c r="E100" s="86" t="s">
        <v>75</v>
      </c>
      <c r="F100" s="86">
        <v>8037727.3336890005</v>
      </c>
      <c r="G100" s="86">
        <v>502351487.56371021</v>
      </c>
      <c r="H100" s="65">
        <f t="shared" si="2"/>
        <v>7.1036012645599089E-3</v>
      </c>
    </row>
    <row r="101" spans="1:8" x14ac:dyDescent="0.2">
      <c r="A101" s="74" t="s">
        <v>590</v>
      </c>
      <c r="C101" s="82" t="s">
        <v>29</v>
      </c>
      <c r="D101" s="83" t="s">
        <v>721</v>
      </c>
      <c r="E101" s="84" t="s">
        <v>584</v>
      </c>
      <c r="F101" s="84">
        <v>1220000000</v>
      </c>
      <c r="G101" s="84">
        <v>1225237625.4980342</v>
      </c>
      <c r="H101" s="66">
        <f t="shared" si="2"/>
        <v>1.7325716677151059E-2</v>
      </c>
    </row>
    <row r="102" spans="1:8" x14ac:dyDescent="0.2">
      <c r="A102" s="74" t="s">
        <v>591</v>
      </c>
      <c r="C102" s="80" t="s">
        <v>29</v>
      </c>
      <c r="D102" s="85" t="s">
        <v>722</v>
      </c>
      <c r="E102" s="86" t="s">
        <v>584</v>
      </c>
      <c r="F102" s="86">
        <v>326000000</v>
      </c>
      <c r="G102" s="86">
        <v>333212575.36197793</v>
      </c>
      <c r="H102" s="65">
        <f t="shared" ref="H102:H133" si="3">G102/$G$217</f>
        <v>4.7118587887299071E-3</v>
      </c>
    </row>
    <row r="103" spans="1:8" x14ac:dyDescent="0.2">
      <c r="A103" s="74" t="s">
        <v>592</v>
      </c>
      <c r="C103" s="82" t="s">
        <v>29</v>
      </c>
      <c r="D103" s="83" t="s">
        <v>723</v>
      </c>
      <c r="E103" s="84" t="s">
        <v>584</v>
      </c>
      <c r="F103" s="84">
        <v>1100000000</v>
      </c>
      <c r="G103" s="84">
        <v>1119539998.1993635</v>
      </c>
      <c r="H103" s="66">
        <f t="shared" si="3"/>
        <v>1.5831078326260146E-2</v>
      </c>
    </row>
    <row r="104" spans="1:8" x14ac:dyDescent="0.2">
      <c r="A104" s="74" t="s">
        <v>593</v>
      </c>
      <c r="C104" s="80" t="s">
        <v>29</v>
      </c>
      <c r="D104" s="85" t="s">
        <v>858</v>
      </c>
      <c r="E104" s="86" t="s">
        <v>584</v>
      </c>
      <c r="F104" s="86">
        <v>650000000</v>
      </c>
      <c r="G104" s="86">
        <v>658742648.57835221</v>
      </c>
      <c r="H104" s="65">
        <f t="shared" si="3"/>
        <v>9.3150816257257744E-3</v>
      </c>
    </row>
    <row r="105" spans="1:8" x14ac:dyDescent="0.2">
      <c r="A105" s="74" t="s">
        <v>594</v>
      </c>
      <c r="C105" s="82" t="s">
        <v>29</v>
      </c>
      <c r="D105" s="83" t="s">
        <v>785</v>
      </c>
      <c r="E105" s="84" t="s">
        <v>584</v>
      </c>
      <c r="F105" s="84">
        <v>400000000</v>
      </c>
      <c r="G105" s="84">
        <v>404054794.52054793</v>
      </c>
      <c r="H105" s="66">
        <f t="shared" si="3"/>
        <v>5.7136172985725311E-3</v>
      </c>
    </row>
    <row r="106" spans="1:8" x14ac:dyDescent="0.2">
      <c r="A106" s="74" t="s">
        <v>595</v>
      </c>
      <c r="C106" s="80" t="s">
        <v>29</v>
      </c>
      <c r="D106" s="85" t="s">
        <v>724</v>
      </c>
      <c r="E106" s="86" t="s">
        <v>584</v>
      </c>
      <c r="F106" s="86">
        <v>500000000</v>
      </c>
      <c r="G106" s="86">
        <v>503630136.98630136</v>
      </c>
      <c r="H106" s="65">
        <f t="shared" si="3"/>
        <v>7.1216822613920233E-3</v>
      </c>
    </row>
    <row r="107" spans="1:8" x14ac:dyDescent="0.2">
      <c r="A107" s="74" t="s">
        <v>596</v>
      </c>
      <c r="C107" s="82" t="s">
        <v>29</v>
      </c>
      <c r="D107" s="83" t="s">
        <v>725</v>
      </c>
      <c r="E107" s="84" t="s">
        <v>584</v>
      </c>
      <c r="F107" s="84">
        <v>500000000</v>
      </c>
      <c r="G107" s="84">
        <v>502659177.27093947</v>
      </c>
      <c r="H107" s="66">
        <f t="shared" si="3"/>
        <v>7.1079522121483517E-3</v>
      </c>
    </row>
    <row r="108" spans="1:8" x14ac:dyDescent="0.2">
      <c r="A108" s="74" t="s">
        <v>597</v>
      </c>
      <c r="C108" s="80" t="s">
        <v>29</v>
      </c>
      <c r="D108" s="85" t="s">
        <v>227</v>
      </c>
      <c r="E108" s="86" t="s">
        <v>584</v>
      </c>
      <c r="F108" s="86">
        <v>280000000</v>
      </c>
      <c r="G108" s="86">
        <v>286739606.55333406</v>
      </c>
      <c r="H108" s="65">
        <f t="shared" si="3"/>
        <v>4.0546985171480135E-3</v>
      </c>
    </row>
    <row r="109" spans="1:8" x14ac:dyDescent="0.2">
      <c r="A109" s="74" t="s">
        <v>598</v>
      </c>
      <c r="C109" s="82" t="s">
        <v>29</v>
      </c>
      <c r="D109" s="83" t="s">
        <v>228</v>
      </c>
      <c r="E109" s="84" t="s">
        <v>584</v>
      </c>
      <c r="F109" s="84">
        <v>450000000</v>
      </c>
      <c r="G109" s="84">
        <v>458877259.77309626</v>
      </c>
      <c r="H109" s="66">
        <f t="shared" si="3"/>
        <v>6.4888452876105934E-3</v>
      </c>
    </row>
    <row r="110" spans="1:8" x14ac:dyDescent="0.2">
      <c r="A110" s="74" t="s">
        <v>599</v>
      </c>
      <c r="C110" s="80" t="s">
        <v>29</v>
      </c>
      <c r="D110" s="85" t="s">
        <v>726</v>
      </c>
      <c r="E110" s="86" t="s">
        <v>584</v>
      </c>
      <c r="F110" s="86">
        <v>250000000</v>
      </c>
      <c r="G110" s="86">
        <v>254994377.87710539</v>
      </c>
      <c r="H110" s="65">
        <f t="shared" si="3"/>
        <v>3.6057987882712238E-3</v>
      </c>
    </row>
    <row r="111" spans="1:8" x14ac:dyDescent="0.2">
      <c r="A111" s="74" t="s">
        <v>600</v>
      </c>
      <c r="C111" s="82" t="s">
        <v>29</v>
      </c>
      <c r="D111" s="83" t="s">
        <v>727</v>
      </c>
      <c r="E111" s="84" t="s">
        <v>75</v>
      </c>
      <c r="F111" s="84">
        <v>3241759.0432920712</v>
      </c>
      <c r="G111" s="84">
        <v>203123320.85263821</v>
      </c>
      <c r="H111" s="66">
        <f t="shared" si="3"/>
        <v>2.8723057751220728E-3</v>
      </c>
    </row>
    <row r="112" spans="1:8" x14ac:dyDescent="0.2">
      <c r="A112" s="74" t="s">
        <v>601</v>
      </c>
      <c r="C112" s="80" t="s">
        <v>29</v>
      </c>
      <c r="D112" s="85" t="s">
        <v>728</v>
      </c>
      <c r="E112" s="86" t="s">
        <v>75</v>
      </c>
      <c r="F112" s="86">
        <v>6504593.8799999999</v>
      </c>
      <c r="G112" s="86">
        <v>406481803.59829378</v>
      </c>
      <c r="H112" s="65">
        <f t="shared" si="3"/>
        <v>5.7479369038301691E-3</v>
      </c>
    </row>
    <row r="113" spans="1:13" x14ac:dyDescent="0.2">
      <c r="A113" s="74" t="s">
        <v>602</v>
      </c>
      <c r="C113" s="82" t="s">
        <v>29</v>
      </c>
      <c r="D113" s="83" t="s">
        <v>231</v>
      </c>
      <c r="E113" s="84" t="s">
        <v>75</v>
      </c>
      <c r="F113" s="84">
        <v>19513781.640000001</v>
      </c>
      <c r="G113" s="84">
        <v>1217593546.1562285</v>
      </c>
      <c r="H113" s="66">
        <f t="shared" si="3"/>
        <v>1.7217624050726892E-2</v>
      </c>
    </row>
    <row r="114" spans="1:13" x14ac:dyDescent="0.2">
      <c r="A114" s="74" t="s">
        <v>603</v>
      </c>
      <c r="C114" s="80" t="s">
        <v>29</v>
      </c>
      <c r="D114" s="85" t="s">
        <v>729</v>
      </c>
      <c r="E114" s="86" t="s">
        <v>75</v>
      </c>
      <c r="F114" s="86">
        <v>6504477.5200000005</v>
      </c>
      <c r="G114" s="86">
        <v>404906429.77929419</v>
      </c>
      <c r="H114" s="65">
        <f t="shared" si="3"/>
        <v>5.7256600165712639E-3</v>
      </c>
    </row>
    <row r="115" spans="1:13" x14ac:dyDescent="0.2">
      <c r="A115" s="74" t="s">
        <v>604</v>
      </c>
      <c r="C115" s="82" t="s">
        <v>29</v>
      </c>
      <c r="D115" s="83" t="s">
        <v>730</v>
      </c>
      <c r="E115" s="84" t="s">
        <v>584</v>
      </c>
      <c r="F115" s="84">
        <v>500000000</v>
      </c>
      <c r="G115" s="84">
        <v>502989540.94498527</v>
      </c>
      <c r="H115" s="66">
        <f t="shared" si="3"/>
        <v>7.1126237854805966E-3</v>
      </c>
    </row>
    <row r="116" spans="1:13" x14ac:dyDescent="0.2">
      <c r="A116" s="74" t="s">
        <v>605</v>
      </c>
      <c r="C116" s="80" t="s">
        <v>29</v>
      </c>
      <c r="D116" s="85" t="s">
        <v>234</v>
      </c>
      <c r="E116" s="86" t="s">
        <v>584</v>
      </c>
      <c r="F116" s="86">
        <v>150000000</v>
      </c>
      <c r="G116" s="86">
        <v>150063912.29446039</v>
      </c>
      <c r="H116" s="65">
        <f t="shared" si="3"/>
        <v>2.1220086404233895E-3</v>
      </c>
    </row>
    <row r="117" spans="1:13" x14ac:dyDescent="0.2">
      <c r="A117" s="74" t="s">
        <v>606</v>
      </c>
      <c r="C117" s="82" t="s">
        <v>29</v>
      </c>
      <c r="D117" s="83" t="s">
        <v>731</v>
      </c>
      <c r="E117" s="84" t="s">
        <v>584</v>
      </c>
      <c r="F117" s="84">
        <v>300000000</v>
      </c>
      <c r="G117" s="84">
        <v>315686060.3900426</v>
      </c>
      <c r="H117" s="66">
        <f t="shared" si="3"/>
        <v>4.4640216129672328E-3</v>
      </c>
    </row>
    <row r="118" spans="1:13" x14ac:dyDescent="0.2">
      <c r="A118" s="74" t="s">
        <v>607</v>
      </c>
      <c r="C118" s="80" t="s">
        <v>29</v>
      </c>
      <c r="D118" s="85" t="s">
        <v>732</v>
      </c>
      <c r="E118" s="86" t="s">
        <v>584</v>
      </c>
      <c r="F118" s="86">
        <v>500000000</v>
      </c>
      <c r="G118" s="86">
        <v>524904641.02372962</v>
      </c>
      <c r="H118" s="65">
        <f t="shared" si="3"/>
        <v>7.4225186230321262E-3</v>
      </c>
    </row>
    <row r="119" spans="1:13" x14ac:dyDescent="0.2">
      <c r="A119" s="74" t="s">
        <v>608</v>
      </c>
      <c r="C119" s="82" t="s">
        <v>29</v>
      </c>
      <c r="D119" s="83" t="s">
        <v>733</v>
      </c>
      <c r="E119" s="84" t="s">
        <v>584</v>
      </c>
      <c r="F119" s="84">
        <v>550000000</v>
      </c>
      <c r="G119" s="84">
        <v>576864006.99208117</v>
      </c>
      <c r="H119" s="66">
        <f t="shared" si="3"/>
        <v>8.1572603863909986E-3</v>
      </c>
      <c r="K119" s="97"/>
    </row>
    <row r="120" spans="1:13" x14ac:dyDescent="0.2">
      <c r="A120" s="74" t="s">
        <v>609</v>
      </c>
      <c r="C120" s="80" t="s">
        <v>29</v>
      </c>
      <c r="D120" s="85" t="s">
        <v>734</v>
      </c>
      <c r="E120" s="86" t="s">
        <v>584</v>
      </c>
      <c r="F120" s="86">
        <v>550000000</v>
      </c>
      <c r="G120" s="86">
        <v>574435113.60427141</v>
      </c>
      <c r="H120" s="65">
        <f t="shared" si="3"/>
        <v>8.1229141356715991E-3</v>
      </c>
    </row>
    <row r="121" spans="1:13" x14ac:dyDescent="0.2">
      <c r="A121" s="74" t="s">
        <v>610</v>
      </c>
      <c r="C121" s="82" t="s">
        <v>29</v>
      </c>
      <c r="D121" s="83" t="s">
        <v>735</v>
      </c>
      <c r="E121" s="84" t="s">
        <v>584</v>
      </c>
      <c r="F121" s="84">
        <v>250000000</v>
      </c>
      <c r="G121" s="84">
        <v>259392828.72030908</v>
      </c>
      <c r="H121" s="66">
        <f t="shared" si="3"/>
        <v>3.6679959584705532E-3</v>
      </c>
    </row>
    <row r="122" spans="1:13" x14ac:dyDescent="0.2">
      <c r="A122" s="74" t="s">
        <v>611</v>
      </c>
      <c r="C122" s="80" t="s">
        <v>29</v>
      </c>
      <c r="D122" s="85" t="s">
        <v>736</v>
      </c>
      <c r="E122" s="86" t="s">
        <v>75</v>
      </c>
      <c r="F122" s="86">
        <v>6504593.8799999999</v>
      </c>
      <c r="G122" s="86">
        <v>413457996.24429893</v>
      </c>
      <c r="H122" s="65">
        <f t="shared" si="3"/>
        <v>5.8465851454076179E-3</v>
      </c>
    </row>
    <row r="123" spans="1:13" x14ac:dyDescent="0.2">
      <c r="A123" s="74" t="s">
        <v>612</v>
      </c>
      <c r="C123" s="82" t="s">
        <v>29</v>
      </c>
      <c r="D123" s="83" t="s">
        <v>737</v>
      </c>
      <c r="E123" s="84" t="s">
        <v>75</v>
      </c>
      <c r="F123" s="84">
        <v>8130874.5499999998</v>
      </c>
      <c r="G123" s="84">
        <v>515275348.29677546</v>
      </c>
      <c r="H123" s="66">
        <f t="shared" si="3"/>
        <v>7.2863536913351061E-3</v>
      </c>
    </row>
    <row r="124" spans="1:13" x14ac:dyDescent="0.2">
      <c r="C124" s="184" t="s">
        <v>71</v>
      </c>
      <c r="D124" s="185"/>
      <c r="E124" s="100"/>
      <c r="F124" s="101"/>
      <c r="G124" s="102">
        <f>SUM(G6:G123)</f>
        <v>45496150998.670372</v>
      </c>
      <c r="H124" s="68">
        <f>SUM(H6:H123)</f>
        <v>0.64334738478459363</v>
      </c>
      <c r="M124" s="97"/>
    </row>
    <row r="125" spans="1:13" x14ac:dyDescent="0.2">
      <c r="C125" s="103"/>
      <c r="D125" s="104"/>
      <c r="E125" s="104"/>
      <c r="F125" s="104"/>
      <c r="G125" s="105"/>
      <c r="H125" s="105"/>
    </row>
    <row r="126" spans="1:13" x14ac:dyDescent="0.2">
      <c r="C126" s="183" t="s">
        <v>39</v>
      </c>
      <c r="D126" s="183"/>
      <c r="E126" s="183"/>
      <c r="F126" s="183"/>
      <c r="G126" s="183"/>
      <c r="H126" s="183"/>
    </row>
    <row r="127" spans="1:13" ht="19.149999999999999" customHeight="1" x14ac:dyDescent="0.2">
      <c r="C127" s="190" t="s">
        <v>51</v>
      </c>
      <c r="D127" s="85" t="s">
        <v>462</v>
      </c>
      <c r="E127" s="86" t="s">
        <v>78</v>
      </c>
      <c r="F127" s="86">
        <v>120000000</v>
      </c>
      <c r="G127" s="86">
        <v>120101030.3619291</v>
      </c>
      <c r="H127" s="191">
        <f>SUM(G127:G128)/G217</f>
        <v>7.344477525485827E-3</v>
      </c>
    </row>
    <row r="128" spans="1:13" x14ac:dyDescent="0.2">
      <c r="C128" s="188"/>
      <c r="D128" s="85" t="s">
        <v>613</v>
      </c>
      <c r="E128" s="86" t="s">
        <v>78</v>
      </c>
      <c r="F128" s="86">
        <v>399000000</v>
      </c>
      <c r="G128" s="86">
        <v>399284711.16513556</v>
      </c>
      <c r="H128" s="189"/>
    </row>
    <row r="129" spans="3:8" ht="15" customHeight="1" x14ac:dyDescent="0.2">
      <c r="C129" s="192" t="s">
        <v>60</v>
      </c>
      <c r="D129" s="193" t="s">
        <v>614</v>
      </c>
      <c r="E129" s="194" t="s">
        <v>78</v>
      </c>
      <c r="F129" s="194">
        <f>64000000+49000000+214000000+55000000-10500000+41800000+5700000</f>
        <v>419000000</v>
      </c>
      <c r="G129" s="194">
        <v>420065578.14207649</v>
      </c>
      <c r="H129" s="195">
        <f>SUM(G129:G129)/G217</f>
        <v>5.9400209732825837E-3</v>
      </c>
    </row>
    <row r="130" spans="3:8" x14ac:dyDescent="0.2">
      <c r="C130" s="192"/>
      <c r="D130" s="193"/>
      <c r="E130" s="194"/>
      <c r="F130" s="194"/>
      <c r="G130" s="194"/>
      <c r="H130" s="195"/>
    </row>
    <row r="131" spans="3:8" x14ac:dyDescent="0.2">
      <c r="C131" s="188" t="s">
        <v>615</v>
      </c>
      <c r="D131" s="85" t="s">
        <v>463</v>
      </c>
      <c r="E131" s="86" t="s">
        <v>78</v>
      </c>
      <c r="F131" s="86">
        <v>30000000</v>
      </c>
      <c r="G131" s="86">
        <v>30002131.147540983</v>
      </c>
      <c r="H131" s="189">
        <f>SUM(G131:G133)/G217</f>
        <v>5.9227071321242527E-3</v>
      </c>
    </row>
    <row r="132" spans="3:8" x14ac:dyDescent="0.2">
      <c r="C132" s="188"/>
      <c r="D132" s="85" t="s">
        <v>464</v>
      </c>
      <c r="E132" s="86" t="s">
        <v>78</v>
      </c>
      <c r="F132" s="86">
        <v>90000000</v>
      </c>
      <c r="G132" s="86">
        <v>90006393.442622945</v>
      </c>
      <c r="H132" s="189"/>
    </row>
    <row r="133" spans="3:8" x14ac:dyDescent="0.2">
      <c r="C133" s="188"/>
      <c r="D133" s="85" t="s">
        <v>616</v>
      </c>
      <c r="E133" s="86" t="s">
        <v>78</v>
      </c>
      <c r="F133" s="86">
        <v>298800000</v>
      </c>
      <c r="G133" s="86">
        <v>298832655.73770493</v>
      </c>
      <c r="H133" s="189"/>
    </row>
    <row r="134" spans="3:8" ht="33.75" x14ac:dyDescent="0.2">
      <c r="C134" s="82" t="s">
        <v>64</v>
      </c>
      <c r="D134" s="83" t="s">
        <v>465</v>
      </c>
      <c r="E134" s="84" t="s">
        <v>78</v>
      </c>
      <c r="F134" s="84">
        <v>70000000</v>
      </c>
      <c r="G134" s="84">
        <v>71231616.438356161</v>
      </c>
      <c r="H134" s="66">
        <f>G134/$G$217</f>
        <v>1.0072648596347196E-3</v>
      </c>
    </row>
    <row r="135" spans="3:8" x14ac:dyDescent="0.2">
      <c r="C135" s="184" t="s">
        <v>72</v>
      </c>
      <c r="D135" s="185"/>
      <c r="E135" s="100"/>
      <c r="F135" s="100"/>
      <c r="G135" s="102">
        <f>SUM(G127:G134)</f>
        <v>1429524116.4353662</v>
      </c>
      <c r="H135" s="68">
        <f>SUM(H127:H134)</f>
        <v>2.0214470490527381E-2</v>
      </c>
    </row>
    <row r="136" spans="3:8" x14ac:dyDescent="0.2">
      <c r="C136" s="98"/>
      <c r="D136" s="99"/>
      <c r="E136" s="100"/>
      <c r="F136" s="100"/>
      <c r="G136" s="101"/>
      <c r="H136" s="101"/>
    </row>
    <row r="137" spans="3:8" x14ac:dyDescent="0.2">
      <c r="C137" s="183" t="s">
        <v>43</v>
      </c>
      <c r="D137" s="183"/>
      <c r="E137" s="183"/>
      <c r="F137" s="183"/>
      <c r="G137" s="183"/>
      <c r="H137" s="183"/>
    </row>
    <row r="138" spans="3:8" ht="20.45" customHeight="1" x14ac:dyDescent="0.2">
      <c r="C138" s="85" t="s">
        <v>265</v>
      </c>
      <c r="D138" s="85" t="s">
        <v>97</v>
      </c>
      <c r="E138" s="86" t="s">
        <v>78</v>
      </c>
      <c r="F138" s="86">
        <v>32749</v>
      </c>
      <c r="G138" s="86">
        <v>925159250</v>
      </c>
      <c r="H138" s="65">
        <f t="shared" ref="H138:H146" si="4">G138/$G$217</f>
        <v>1.3082398641022865E-2</v>
      </c>
    </row>
    <row r="139" spans="3:8" x14ac:dyDescent="0.2">
      <c r="C139" s="83" t="s">
        <v>466</v>
      </c>
      <c r="D139" s="83" t="s">
        <v>97</v>
      </c>
      <c r="E139" s="84" t="s">
        <v>78</v>
      </c>
      <c r="F139" s="84">
        <v>10697</v>
      </c>
      <c r="G139" s="84">
        <v>30486450</v>
      </c>
      <c r="H139" s="66">
        <f t="shared" si="4"/>
        <v>4.3109971829132285E-4</v>
      </c>
    </row>
    <row r="140" spans="3:8" x14ac:dyDescent="0.2">
      <c r="C140" s="85" t="s">
        <v>467</v>
      </c>
      <c r="D140" s="85" t="s">
        <v>97</v>
      </c>
      <c r="E140" s="86" t="s">
        <v>78</v>
      </c>
      <c r="F140" s="86">
        <v>561</v>
      </c>
      <c r="G140" s="86">
        <v>30019110</v>
      </c>
      <c r="H140" s="65">
        <f t="shared" si="4"/>
        <v>4.244912039399875E-4</v>
      </c>
    </row>
    <row r="141" spans="3:8" ht="22.5" x14ac:dyDescent="0.2">
      <c r="C141" s="83" t="s">
        <v>468</v>
      </c>
      <c r="D141" s="83" t="s">
        <v>97</v>
      </c>
      <c r="E141" s="84" t="s">
        <v>78</v>
      </c>
      <c r="F141" s="84">
        <v>6740</v>
      </c>
      <c r="G141" s="84">
        <v>43810000</v>
      </c>
      <c r="H141" s="66">
        <f t="shared" si="4"/>
        <v>6.1950403075277218E-4</v>
      </c>
    </row>
    <row r="142" spans="3:8" ht="22.5" x14ac:dyDescent="0.2">
      <c r="C142" s="85" t="s">
        <v>470</v>
      </c>
      <c r="D142" s="85" t="s">
        <v>97</v>
      </c>
      <c r="E142" s="86" t="s">
        <v>78</v>
      </c>
      <c r="F142" s="86">
        <v>1843</v>
      </c>
      <c r="G142" s="86">
        <v>20273000</v>
      </c>
      <c r="H142" s="65">
        <f t="shared" si="4"/>
        <v>2.8667439432665949E-4</v>
      </c>
    </row>
    <row r="143" spans="3:8" x14ac:dyDescent="0.2">
      <c r="C143" s="83" t="s">
        <v>471</v>
      </c>
      <c r="D143" s="83" t="s">
        <v>97</v>
      </c>
      <c r="E143" s="84" t="s">
        <v>78</v>
      </c>
      <c r="F143" s="84">
        <v>16590</v>
      </c>
      <c r="G143" s="84">
        <v>275366294.70000005</v>
      </c>
      <c r="H143" s="66">
        <f t="shared" si="4"/>
        <v>3.8938719356335486E-3</v>
      </c>
    </row>
    <row r="144" spans="3:8" ht="33.75" x14ac:dyDescent="0.2">
      <c r="C144" s="85" t="s">
        <v>469</v>
      </c>
      <c r="D144" s="85" t="s">
        <v>97</v>
      </c>
      <c r="E144" s="86" t="s">
        <v>78</v>
      </c>
      <c r="F144" s="86">
        <v>839693</v>
      </c>
      <c r="G144" s="86">
        <v>335877200</v>
      </c>
      <c r="H144" s="65">
        <f t="shared" si="4"/>
        <v>4.7495384441441461E-3</v>
      </c>
    </row>
    <row r="145" spans="3:8" ht="33.75" x14ac:dyDescent="0.2">
      <c r="C145" s="83" t="s">
        <v>335</v>
      </c>
      <c r="D145" s="83" t="s">
        <v>97</v>
      </c>
      <c r="E145" s="84" t="s">
        <v>78</v>
      </c>
      <c r="F145" s="84">
        <v>3906</v>
      </c>
      <c r="G145" s="84">
        <v>140616000</v>
      </c>
      <c r="H145" s="66">
        <f t="shared" si="4"/>
        <v>1.988408554858065E-3</v>
      </c>
    </row>
    <row r="146" spans="3:8" ht="33.75" x14ac:dyDescent="0.2">
      <c r="C146" s="80" t="s">
        <v>472</v>
      </c>
      <c r="D146" s="85" t="s">
        <v>97</v>
      </c>
      <c r="E146" s="86" t="s">
        <v>78</v>
      </c>
      <c r="F146" s="86">
        <v>19435</v>
      </c>
      <c r="G146" s="86">
        <v>137849734.09999999</v>
      </c>
      <c r="H146" s="65">
        <f t="shared" si="4"/>
        <v>1.9492916209346695E-3</v>
      </c>
    </row>
    <row r="147" spans="3:8" x14ac:dyDescent="0.2">
      <c r="C147" s="184" t="s">
        <v>47</v>
      </c>
      <c r="D147" s="185"/>
      <c r="E147" s="100"/>
      <c r="F147" s="100"/>
      <c r="G147" s="102">
        <f>SUM(G138:G146)</f>
        <v>1939457038.8</v>
      </c>
      <c r="H147" s="68">
        <f>SUM(H138:H146)</f>
        <v>2.7425278543904037E-2</v>
      </c>
    </row>
    <row r="148" spans="3:8" x14ac:dyDescent="0.2">
      <c r="C148" s="98"/>
      <c r="D148" s="99"/>
      <c r="E148" s="100"/>
      <c r="F148" s="100"/>
      <c r="G148" s="101"/>
      <c r="H148" s="101"/>
    </row>
    <row r="149" spans="3:8" x14ac:dyDescent="0.2">
      <c r="C149" s="183" t="s">
        <v>44</v>
      </c>
      <c r="D149" s="183"/>
      <c r="E149" s="183"/>
      <c r="F149" s="183"/>
      <c r="G149" s="183"/>
      <c r="H149" s="183"/>
    </row>
    <row r="150" spans="3:8" ht="31.9" customHeight="1" x14ac:dyDescent="0.2">
      <c r="C150" s="85" t="s">
        <v>617</v>
      </c>
      <c r="D150" s="85" t="s">
        <v>54</v>
      </c>
      <c r="E150" s="86" t="s">
        <v>78</v>
      </c>
      <c r="F150" s="86">
        <v>1013.8642000000109</v>
      </c>
      <c r="G150" s="86">
        <v>133850.14891116144</v>
      </c>
      <c r="H150" s="65">
        <f>G150/$G$217</f>
        <v>1.8927346899640104E-6</v>
      </c>
    </row>
    <row r="151" spans="3:8" ht="22.5" x14ac:dyDescent="0.2">
      <c r="C151" s="83" t="s">
        <v>140</v>
      </c>
      <c r="D151" s="83" t="s">
        <v>54</v>
      </c>
      <c r="E151" s="84" t="s">
        <v>78</v>
      </c>
      <c r="F151" s="84">
        <v>404.71919999993406</v>
      </c>
      <c r="G151" s="84">
        <v>48548.051164072087</v>
      </c>
      <c r="H151" s="66">
        <f>G151/$G$217</f>
        <v>6.8650338692842902E-7</v>
      </c>
    </row>
    <row r="152" spans="3:8" ht="28.5" customHeight="1" x14ac:dyDescent="0.2">
      <c r="C152" s="85" t="s">
        <v>618</v>
      </c>
      <c r="D152" s="85" t="s">
        <v>54</v>
      </c>
      <c r="E152" s="86" t="s">
        <v>78</v>
      </c>
      <c r="F152" s="86">
        <v>1129786.1978999998</v>
      </c>
      <c r="G152" s="86">
        <v>158594641.35917079</v>
      </c>
      <c r="H152" s="65">
        <f>G152/$G$217</f>
        <v>2.2426391138506419E-3</v>
      </c>
    </row>
    <row r="153" spans="3:8" x14ac:dyDescent="0.2">
      <c r="C153" s="186" t="s">
        <v>45</v>
      </c>
      <c r="D153" s="187"/>
      <c r="E153" s="104"/>
      <c r="F153" s="104"/>
      <c r="G153" s="106">
        <f>SUM(G150:G152)</f>
        <v>158777039.55924603</v>
      </c>
      <c r="H153" s="107">
        <f>SUM(H150:H152)</f>
        <v>2.2452183519275342E-3</v>
      </c>
    </row>
    <row r="154" spans="3:8" x14ac:dyDescent="0.2">
      <c r="C154" s="182" t="s">
        <v>46</v>
      </c>
      <c r="D154" s="182"/>
      <c r="E154" s="108"/>
      <c r="F154" s="108"/>
      <c r="G154" s="109">
        <f>G124+G135+G147+G153</f>
        <v>49023909193.464981</v>
      </c>
      <c r="H154" s="110">
        <f>H124+H135+H147+H153</f>
        <v>0.69323235217095258</v>
      </c>
    </row>
    <row r="155" spans="3:8" hidden="1" x14ac:dyDescent="0.2">
      <c r="C155" s="111"/>
      <c r="D155" s="112"/>
      <c r="E155" s="111"/>
      <c r="F155" s="111"/>
      <c r="G155" s="111"/>
      <c r="H155" s="111"/>
    </row>
    <row r="156" spans="3:8" hidden="1" x14ac:dyDescent="0.2">
      <c r="C156" s="111"/>
      <c r="D156" s="112"/>
      <c r="E156" s="111"/>
      <c r="F156" s="111"/>
      <c r="G156" s="111"/>
      <c r="H156" s="111"/>
    </row>
    <row r="157" spans="3:8" hidden="1" x14ac:dyDescent="0.2">
      <c r="C157" s="111"/>
      <c r="D157" s="112"/>
      <c r="E157" s="111"/>
      <c r="F157" s="111"/>
      <c r="G157" s="111"/>
      <c r="H157" s="111"/>
    </row>
    <row r="158" spans="3:8" x14ac:dyDescent="0.2">
      <c r="C158" s="182" t="s">
        <v>57</v>
      </c>
      <c r="D158" s="182"/>
      <c r="E158" s="182"/>
      <c r="F158" s="182"/>
      <c r="G158" s="182"/>
      <c r="H158" s="182"/>
    </row>
    <row r="159" spans="3:8" x14ac:dyDescent="0.2">
      <c r="C159" s="183" t="s">
        <v>70</v>
      </c>
      <c r="D159" s="183"/>
      <c r="E159" s="183"/>
      <c r="F159" s="183"/>
      <c r="G159" s="183"/>
      <c r="H159" s="183"/>
    </row>
    <row r="160" spans="3:8" ht="11.25" customHeight="1" x14ac:dyDescent="0.2">
      <c r="C160" s="183" t="s">
        <v>42</v>
      </c>
      <c r="D160" s="183"/>
      <c r="E160" s="183"/>
      <c r="F160" s="183"/>
      <c r="G160" s="183"/>
      <c r="H160" s="183"/>
    </row>
    <row r="161" spans="3:11" x14ac:dyDescent="0.2">
      <c r="C161" s="85" t="s">
        <v>491</v>
      </c>
      <c r="D161" s="85" t="s">
        <v>738</v>
      </c>
      <c r="E161" s="86" t="s">
        <v>105</v>
      </c>
      <c r="F161" s="86">
        <v>10340000</v>
      </c>
      <c r="G161" s="86">
        <v>439306326.669375</v>
      </c>
      <c r="H161" s="65">
        <f>G161/$G$217</f>
        <v>6.2120986100632708E-3</v>
      </c>
    </row>
    <row r="162" spans="3:11" x14ac:dyDescent="0.2">
      <c r="C162" s="83" t="s">
        <v>491</v>
      </c>
      <c r="D162" s="83" t="s">
        <v>739</v>
      </c>
      <c r="E162" s="84" t="s">
        <v>105</v>
      </c>
      <c r="F162" s="84">
        <v>3480000</v>
      </c>
      <c r="G162" s="84">
        <v>199106907.75275949</v>
      </c>
      <c r="H162" s="66">
        <f>G162/$G$217</f>
        <v>2.8155108857236908E-3</v>
      </c>
    </row>
    <row r="163" spans="3:11" x14ac:dyDescent="0.2">
      <c r="C163" s="85" t="s">
        <v>491</v>
      </c>
      <c r="D163" s="85" t="s">
        <v>740</v>
      </c>
      <c r="E163" s="86" t="s">
        <v>105</v>
      </c>
      <c r="F163" s="86">
        <v>2290000</v>
      </c>
      <c r="G163" s="86">
        <v>121687712.79944602</v>
      </c>
      <c r="H163" s="65">
        <f>G163/$G$217</f>
        <v>1.720749339701952E-3</v>
      </c>
    </row>
    <row r="164" spans="3:11" x14ac:dyDescent="0.2">
      <c r="C164" s="83" t="s">
        <v>490</v>
      </c>
      <c r="D164" s="83" t="s">
        <v>741</v>
      </c>
      <c r="E164" s="84" t="s">
        <v>75</v>
      </c>
      <c r="F164" s="84">
        <v>2340000</v>
      </c>
      <c r="G164" s="84">
        <v>115505805.27538356</v>
      </c>
      <c r="H164" s="66">
        <f>G164/$G$217</f>
        <v>1.6333328450911879E-3</v>
      </c>
    </row>
    <row r="165" spans="3:11" ht="11.25" customHeight="1" x14ac:dyDescent="0.2">
      <c r="C165" s="184" t="s">
        <v>71</v>
      </c>
      <c r="D165" s="185"/>
      <c r="E165" s="100"/>
      <c r="F165" s="101"/>
      <c r="G165" s="102">
        <f>SUM(G161:G164)</f>
        <v>875606752.4969641</v>
      </c>
      <c r="H165" s="68">
        <f>SUM(H161:H164)</f>
        <v>1.2381691680580101E-2</v>
      </c>
    </row>
    <row r="166" spans="3:11" x14ac:dyDescent="0.2">
      <c r="C166" s="98"/>
      <c r="D166" s="99"/>
      <c r="E166" s="100"/>
      <c r="F166" s="100"/>
      <c r="G166" s="101"/>
      <c r="H166" s="101"/>
    </row>
    <row r="167" spans="3:11" x14ac:dyDescent="0.2">
      <c r="C167" s="183" t="s">
        <v>52</v>
      </c>
      <c r="D167" s="183"/>
      <c r="E167" s="183"/>
      <c r="F167" s="183"/>
      <c r="G167" s="183"/>
      <c r="H167" s="183"/>
    </row>
    <row r="168" spans="3:11" ht="22.5" x14ac:dyDescent="0.2">
      <c r="C168" s="113" t="s">
        <v>492</v>
      </c>
      <c r="D168" s="83" t="s">
        <v>742</v>
      </c>
      <c r="E168" s="84" t="s">
        <v>75</v>
      </c>
      <c r="F168" s="84">
        <v>3600000</v>
      </c>
      <c r="G168" s="84">
        <v>250380428.96655738</v>
      </c>
      <c r="H168" s="66">
        <f>G168/$G$217</f>
        <v>3.5405543247292964E-3</v>
      </c>
      <c r="K168" s="97"/>
    </row>
    <row r="169" spans="3:11" x14ac:dyDescent="0.2">
      <c r="C169" s="184" t="s">
        <v>38</v>
      </c>
      <c r="D169" s="185"/>
      <c r="E169" s="100"/>
      <c r="F169" s="100"/>
      <c r="G169" s="102">
        <f>G168</f>
        <v>250380428.96655738</v>
      </c>
      <c r="H169" s="68">
        <f>H168</f>
        <v>3.5405543247292964E-3</v>
      </c>
    </row>
    <row r="170" spans="3:11" x14ac:dyDescent="0.2">
      <c r="C170" s="98"/>
      <c r="D170" s="99"/>
      <c r="E170" s="100"/>
      <c r="F170" s="100"/>
      <c r="G170" s="102"/>
      <c r="H170" s="68"/>
    </row>
    <row r="171" spans="3:11" x14ac:dyDescent="0.2">
      <c r="C171" s="183" t="s">
        <v>43</v>
      </c>
      <c r="D171" s="183"/>
      <c r="E171" s="183"/>
      <c r="F171" s="183"/>
      <c r="G171" s="183"/>
      <c r="H171" s="183"/>
    </row>
    <row r="172" spans="3:11" x14ac:dyDescent="0.2">
      <c r="C172" s="114" t="s">
        <v>473</v>
      </c>
      <c r="D172" s="85" t="s">
        <v>97</v>
      </c>
      <c r="E172" s="86" t="s">
        <v>75</v>
      </c>
      <c r="F172" s="86">
        <v>60525</v>
      </c>
      <c r="G172" s="86">
        <v>348898862.1825</v>
      </c>
      <c r="H172" s="65">
        <f t="shared" ref="H172:H187" si="5">G172/$G$217</f>
        <v>4.933673851794447E-3</v>
      </c>
    </row>
    <row r="173" spans="3:11" ht="33.75" x14ac:dyDescent="0.2">
      <c r="C173" s="115" t="s">
        <v>474</v>
      </c>
      <c r="D173" s="83" t="s">
        <v>97</v>
      </c>
      <c r="E173" s="84" t="s">
        <v>75</v>
      </c>
      <c r="F173" s="84">
        <v>9286</v>
      </c>
      <c r="G173" s="84">
        <v>362897553.23500001</v>
      </c>
      <c r="H173" s="66">
        <f t="shared" si="5"/>
        <v>5.1316251307783898E-3</v>
      </c>
    </row>
    <row r="174" spans="3:11" x14ac:dyDescent="0.2">
      <c r="C174" s="114" t="s">
        <v>475</v>
      </c>
      <c r="D174" s="85" t="s">
        <v>97</v>
      </c>
      <c r="E174" s="86" t="s">
        <v>75</v>
      </c>
      <c r="F174" s="86">
        <v>258961</v>
      </c>
      <c r="G174" s="86">
        <v>479575553.61992496</v>
      </c>
      <c r="H174" s="65">
        <f t="shared" si="5"/>
        <v>6.7815336342852261E-3</v>
      </c>
    </row>
    <row r="175" spans="3:11" x14ac:dyDescent="0.2">
      <c r="C175" s="115" t="s">
        <v>476</v>
      </c>
      <c r="D175" s="83" t="s">
        <v>97</v>
      </c>
      <c r="E175" s="84" t="s">
        <v>75</v>
      </c>
      <c r="F175" s="84">
        <v>34938</v>
      </c>
      <c r="G175" s="84">
        <v>332546735.34179997</v>
      </c>
      <c r="H175" s="66">
        <f t="shared" si="5"/>
        <v>4.7024433453074742E-3</v>
      </c>
    </row>
    <row r="176" spans="3:11" ht="22.5" x14ac:dyDescent="0.2">
      <c r="C176" s="114" t="s">
        <v>339</v>
      </c>
      <c r="D176" s="85" t="s">
        <v>97</v>
      </c>
      <c r="E176" s="86" t="s">
        <v>75</v>
      </c>
      <c r="F176" s="86">
        <v>68488</v>
      </c>
      <c r="G176" s="86">
        <v>332637661.8488</v>
      </c>
      <c r="H176" s="65">
        <f t="shared" si="5"/>
        <v>4.7037291096897801E-3</v>
      </c>
    </row>
    <row r="177" spans="3:8" x14ac:dyDescent="0.2">
      <c r="C177" s="115" t="s">
        <v>341</v>
      </c>
      <c r="D177" s="83" t="s">
        <v>97</v>
      </c>
      <c r="E177" s="84" t="s">
        <v>75</v>
      </c>
      <c r="F177" s="84">
        <v>14142</v>
      </c>
      <c r="G177" s="84">
        <v>257333071.61099997</v>
      </c>
      <c r="H177" s="66">
        <f t="shared" si="5"/>
        <v>3.6388695528191341E-3</v>
      </c>
    </row>
    <row r="178" spans="3:8" x14ac:dyDescent="0.2">
      <c r="C178" s="114" t="s">
        <v>340</v>
      </c>
      <c r="D178" s="85" t="s">
        <v>97</v>
      </c>
      <c r="E178" s="86" t="s">
        <v>75</v>
      </c>
      <c r="F178" s="86">
        <v>28541</v>
      </c>
      <c r="G178" s="86">
        <v>330947085.58520001</v>
      </c>
      <c r="H178" s="65">
        <f t="shared" si="5"/>
        <v>4.6798231793178293E-3</v>
      </c>
    </row>
    <row r="179" spans="3:8" x14ac:dyDescent="0.2">
      <c r="C179" s="115" t="s">
        <v>477</v>
      </c>
      <c r="D179" s="83" t="s">
        <v>97</v>
      </c>
      <c r="E179" s="84" t="s">
        <v>338</v>
      </c>
      <c r="F179" s="84">
        <v>49614</v>
      </c>
      <c r="G179" s="84">
        <v>242140690.39679998</v>
      </c>
      <c r="H179" s="66">
        <f t="shared" si="5"/>
        <v>3.4240386603532681E-3</v>
      </c>
    </row>
    <row r="180" spans="3:8" x14ac:dyDescent="0.2">
      <c r="C180" s="114" t="s">
        <v>478</v>
      </c>
      <c r="D180" s="85" t="s">
        <v>97</v>
      </c>
      <c r="E180" s="86" t="s">
        <v>105</v>
      </c>
      <c r="F180" s="86">
        <v>12350</v>
      </c>
      <c r="G180" s="86">
        <v>306504955.86750001</v>
      </c>
      <c r="H180" s="65">
        <f t="shared" si="5"/>
        <v>4.3341943758415163E-3</v>
      </c>
    </row>
    <row r="181" spans="3:8" ht="22.5" x14ac:dyDescent="0.2">
      <c r="C181" s="115" t="s">
        <v>479</v>
      </c>
      <c r="D181" s="83" t="s">
        <v>97</v>
      </c>
      <c r="E181" s="84" t="s">
        <v>105</v>
      </c>
      <c r="F181" s="84">
        <v>34665</v>
      </c>
      <c r="G181" s="84">
        <v>386380128.81914997</v>
      </c>
      <c r="H181" s="66">
        <f t="shared" si="5"/>
        <v>5.4636851679123206E-3</v>
      </c>
    </row>
    <row r="182" spans="3:8" x14ac:dyDescent="0.2">
      <c r="C182" s="114" t="s">
        <v>480</v>
      </c>
      <c r="D182" s="85" t="s">
        <v>97</v>
      </c>
      <c r="E182" s="86" t="s">
        <v>105</v>
      </c>
      <c r="F182" s="86">
        <v>22586</v>
      </c>
      <c r="G182" s="86">
        <v>333028421.935884</v>
      </c>
      <c r="H182" s="65">
        <f t="shared" si="5"/>
        <v>4.7092547305299035E-3</v>
      </c>
    </row>
    <row r="183" spans="3:8" ht="22.5" x14ac:dyDescent="0.2">
      <c r="C183" s="115" t="s">
        <v>481</v>
      </c>
      <c r="D183" s="83" t="s">
        <v>97</v>
      </c>
      <c r="E183" s="84" t="s">
        <v>105</v>
      </c>
      <c r="F183" s="84">
        <v>31595</v>
      </c>
      <c r="G183" s="84">
        <v>354282333.85025996</v>
      </c>
      <c r="H183" s="66">
        <f t="shared" si="5"/>
        <v>5.0097999051525993E-3</v>
      </c>
    </row>
    <row r="184" spans="3:8" ht="22.5" x14ac:dyDescent="0.2">
      <c r="C184" s="114" t="s">
        <v>482</v>
      </c>
      <c r="D184" s="85" t="s">
        <v>97</v>
      </c>
      <c r="E184" s="86" t="s">
        <v>105</v>
      </c>
      <c r="F184" s="86">
        <v>32526</v>
      </c>
      <c r="G184" s="86">
        <v>143598220.542036</v>
      </c>
      <c r="H184" s="65">
        <f t="shared" si="5"/>
        <v>2.0305792384094235E-3</v>
      </c>
    </row>
    <row r="185" spans="3:8" x14ac:dyDescent="0.2">
      <c r="C185" s="115" t="s">
        <v>483</v>
      </c>
      <c r="D185" s="83" t="s">
        <v>97</v>
      </c>
      <c r="E185" s="84" t="s">
        <v>105</v>
      </c>
      <c r="F185" s="84">
        <v>29260</v>
      </c>
      <c r="G185" s="84">
        <v>377975903.97797996</v>
      </c>
      <c r="H185" s="66">
        <f t="shared" si="5"/>
        <v>5.3448435526542203E-3</v>
      </c>
    </row>
    <row r="186" spans="3:8" ht="22.5" x14ac:dyDescent="0.2">
      <c r="C186" s="114" t="s">
        <v>484</v>
      </c>
      <c r="D186" s="85" t="s">
        <v>97</v>
      </c>
      <c r="E186" s="86" t="s">
        <v>105</v>
      </c>
      <c r="F186" s="86">
        <v>83500</v>
      </c>
      <c r="G186" s="86">
        <v>419626556.70749992</v>
      </c>
      <c r="H186" s="65">
        <f t="shared" si="5"/>
        <v>5.9338129032459018E-3</v>
      </c>
    </row>
    <row r="187" spans="3:8" ht="22.5" x14ac:dyDescent="0.2">
      <c r="C187" s="115" t="s">
        <v>485</v>
      </c>
      <c r="D187" s="83" t="s">
        <v>97</v>
      </c>
      <c r="E187" s="84" t="s">
        <v>105</v>
      </c>
      <c r="F187" s="84">
        <v>26110</v>
      </c>
      <c r="G187" s="84">
        <v>347277656.14352995</v>
      </c>
      <c r="H187" s="66">
        <f t="shared" si="5"/>
        <v>4.9107488649005257E-3</v>
      </c>
    </row>
    <row r="188" spans="3:8" x14ac:dyDescent="0.2">
      <c r="C188" s="184" t="s">
        <v>47</v>
      </c>
      <c r="D188" s="185"/>
      <c r="E188" s="100"/>
      <c r="F188" s="100"/>
      <c r="G188" s="102">
        <f>SUM(G172:G187)</f>
        <v>5355651391.6648636</v>
      </c>
      <c r="H188" s="68">
        <f>SUM(H172:H187)</f>
        <v>7.5732655202991966E-2</v>
      </c>
    </row>
    <row r="189" spans="3:8" x14ac:dyDescent="0.2">
      <c r="C189" s="85"/>
      <c r="D189" s="85"/>
      <c r="E189" s="86"/>
      <c r="F189" s="86"/>
      <c r="G189" s="86"/>
      <c r="H189" s="116"/>
    </row>
    <row r="190" spans="3:8" x14ac:dyDescent="0.2">
      <c r="C190" s="183" t="s">
        <v>44</v>
      </c>
      <c r="D190" s="183"/>
      <c r="E190" s="183"/>
      <c r="F190" s="183"/>
      <c r="G190" s="183"/>
      <c r="H190" s="183"/>
    </row>
    <row r="191" spans="3:8" ht="22.5" x14ac:dyDescent="0.2">
      <c r="C191" s="85" t="s">
        <v>619</v>
      </c>
      <c r="D191" s="85" t="s">
        <v>54</v>
      </c>
      <c r="E191" s="86" t="s">
        <v>75</v>
      </c>
      <c r="F191" s="86">
        <v>177027</v>
      </c>
      <c r="G191" s="86">
        <v>543932748.61222494</v>
      </c>
      <c r="H191" s="65">
        <f t="shared" ref="H191:H211" si="6">G191/$G$217</f>
        <v>7.6915893682654125E-3</v>
      </c>
    </row>
    <row r="192" spans="3:8" ht="33.75" x14ac:dyDescent="0.2">
      <c r="C192" s="83" t="s">
        <v>620</v>
      </c>
      <c r="D192" s="83" t="s">
        <v>54</v>
      </c>
      <c r="E192" s="84" t="s">
        <v>105</v>
      </c>
      <c r="F192" s="84">
        <v>530000</v>
      </c>
      <c r="G192" s="84">
        <v>279534651.23250002</v>
      </c>
      <c r="H192" s="66">
        <f t="shared" si="6"/>
        <v>3.9528154114038842E-3</v>
      </c>
    </row>
    <row r="193" spans="3:11" ht="22.5" x14ac:dyDescent="0.2">
      <c r="C193" s="85" t="s">
        <v>621</v>
      </c>
      <c r="D193" s="85" t="s">
        <v>54</v>
      </c>
      <c r="E193" s="86" t="s">
        <v>105</v>
      </c>
      <c r="F193" s="86">
        <v>445835</v>
      </c>
      <c r="G193" s="86">
        <v>2961646494.1092896</v>
      </c>
      <c r="H193" s="65">
        <f t="shared" si="6"/>
        <v>4.1879752128863759E-2</v>
      </c>
    </row>
    <row r="194" spans="3:11" ht="22.5" x14ac:dyDescent="0.2">
      <c r="C194" s="83" t="s">
        <v>622</v>
      </c>
      <c r="D194" s="83" t="s">
        <v>54</v>
      </c>
      <c r="E194" s="84" t="s">
        <v>105</v>
      </c>
      <c r="F194" s="84">
        <v>169552</v>
      </c>
      <c r="G194" s="84">
        <v>709216505.3122561</v>
      </c>
      <c r="H194" s="66">
        <f t="shared" si="6"/>
        <v>1.0028817249882162E-2</v>
      </c>
    </row>
    <row r="195" spans="3:11" ht="33.75" x14ac:dyDescent="0.2">
      <c r="C195" s="85" t="s">
        <v>487</v>
      </c>
      <c r="D195" s="85" t="s">
        <v>54</v>
      </c>
      <c r="E195" s="86" t="s">
        <v>105</v>
      </c>
      <c r="F195" s="86">
        <v>281174</v>
      </c>
      <c r="G195" s="86">
        <v>807753673.54042196</v>
      </c>
      <c r="H195" s="65">
        <f t="shared" si="6"/>
        <v>1.1422201703119158E-2</v>
      </c>
    </row>
    <row r="196" spans="3:11" ht="22.5" x14ac:dyDescent="0.2">
      <c r="C196" s="83" t="s">
        <v>623</v>
      </c>
      <c r="D196" s="83" t="s">
        <v>54</v>
      </c>
      <c r="E196" s="84" t="s">
        <v>105</v>
      </c>
      <c r="F196" s="84">
        <v>41750</v>
      </c>
      <c r="G196" s="84">
        <v>186066397.64025</v>
      </c>
      <c r="H196" s="66">
        <f t="shared" si="6"/>
        <v>2.631108955165099E-3</v>
      </c>
    </row>
    <row r="197" spans="3:11" ht="33.75" x14ac:dyDescent="0.2">
      <c r="C197" s="85" t="s">
        <v>624</v>
      </c>
      <c r="D197" s="85" t="s">
        <v>54</v>
      </c>
      <c r="E197" s="86" t="s">
        <v>105</v>
      </c>
      <c r="F197" s="86">
        <v>211459</v>
      </c>
      <c r="G197" s="86">
        <v>285871606.492248</v>
      </c>
      <c r="H197" s="65">
        <f t="shared" si="6"/>
        <v>4.0424243894023743E-3</v>
      </c>
    </row>
    <row r="198" spans="3:11" ht="22.5" x14ac:dyDescent="0.2">
      <c r="C198" s="83" t="s">
        <v>625</v>
      </c>
      <c r="D198" s="83" t="s">
        <v>54</v>
      </c>
      <c r="E198" s="84" t="s">
        <v>105</v>
      </c>
      <c r="F198" s="84">
        <v>489975</v>
      </c>
      <c r="G198" s="84">
        <v>328313807.78084999</v>
      </c>
      <c r="H198" s="66">
        <f t="shared" si="6"/>
        <v>4.6425867900485611E-3</v>
      </c>
    </row>
    <row r="199" spans="3:11" ht="22.5" x14ac:dyDescent="0.2">
      <c r="C199" s="85" t="s">
        <v>626</v>
      </c>
      <c r="D199" s="85" t="s">
        <v>54</v>
      </c>
      <c r="E199" s="86" t="s">
        <v>105</v>
      </c>
      <c r="F199" s="86">
        <v>83382</v>
      </c>
      <c r="G199" s="86">
        <v>191766642.16403306</v>
      </c>
      <c r="H199" s="65">
        <f t="shared" si="6"/>
        <v>2.7117143981863273E-3</v>
      </c>
    </row>
    <row r="200" spans="3:11" ht="45" x14ac:dyDescent="0.2">
      <c r="C200" s="83" t="s">
        <v>488</v>
      </c>
      <c r="D200" s="83" t="s">
        <v>54</v>
      </c>
      <c r="E200" s="84" t="s">
        <v>105</v>
      </c>
      <c r="F200" s="84">
        <v>161040</v>
      </c>
      <c r="G200" s="84">
        <v>481977579.18023998</v>
      </c>
      <c r="H200" s="66">
        <f t="shared" si="6"/>
        <v>6.8154999551386011E-3</v>
      </c>
    </row>
    <row r="201" spans="3:11" ht="22.5" x14ac:dyDescent="0.2">
      <c r="C201" s="85" t="s">
        <v>627</v>
      </c>
      <c r="D201" s="85" t="s">
        <v>54</v>
      </c>
      <c r="E201" s="86" t="s">
        <v>105</v>
      </c>
      <c r="F201" s="86">
        <v>284950</v>
      </c>
      <c r="G201" s="86">
        <v>1152316849.3362002</v>
      </c>
      <c r="H201" s="65">
        <f t="shared" si="6"/>
        <v>1.6294565918012122E-2</v>
      </c>
    </row>
    <row r="202" spans="3:11" ht="22.5" x14ac:dyDescent="0.2">
      <c r="C202" s="83" t="s">
        <v>628</v>
      </c>
      <c r="D202" s="83" t="s">
        <v>54</v>
      </c>
      <c r="E202" s="84" t="s">
        <v>105</v>
      </c>
      <c r="F202" s="84">
        <v>40000</v>
      </c>
      <c r="G202" s="84">
        <v>228009622.67999998</v>
      </c>
      <c r="H202" s="66">
        <f t="shared" si="6"/>
        <v>3.2242154827819836E-3</v>
      </c>
    </row>
    <row r="203" spans="3:11" ht="22.5" x14ac:dyDescent="0.2">
      <c r="C203" s="85" t="s">
        <v>629</v>
      </c>
      <c r="D203" s="85" t="s">
        <v>54</v>
      </c>
      <c r="E203" s="86" t="s">
        <v>105</v>
      </c>
      <c r="F203" s="86">
        <v>116589</v>
      </c>
      <c r="G203" s="86">
        <v>398023535.23475397</v>
      </c>
      <c r="H203" s="65">
        <f t="shared" si="6"/>
        <v>5.6283310753800081E-3</v>
      </c>
    </row>
    <row r="204" spans="3:11" ht="22.5" x14ac:dyDescent="0.2">
      <c r="C204" s="83" t="s">
        <v>630</v>
      </c>
      <c r="D204" s="83" t="s">
        <v>54</v>
      </c>
      <c r="E204" s="84" t="s">
        <v>105</v>
      </c>
      <c r="F204" s="84">
        <v>75390</v>
      </c>
      <c r="G204" s="84">
        <v>164465541.79964998</v>
      </c>
      <c r="H204" s="66">
        <f t="shared" si="6"/>
        <v>2.3256577508518994E-3</v>
      </c>
    </row>
    <row r="205" spans="3:11" ht="22.5" x14ac:dyDescent="0.2">
      <c r="C205" s="85" t="s">
        <v>631</v>
      </c>
      <c r="D205" s="85" t="s">
        <v>54</v>
      </c>
      <c r="E205" s="86" t="s">
        <v>105</v>
      </c>
      <c r="F205" s="86">
        <v>40215</v>
      </c>
      <c r="G205" s="86">
        <v>510256045.15924495</v>
      </c>
      <c r="H205" s="65">
        <f t="shared" si="6"/>
        <v>7.2153772356110665E-3</v>
      </c>
    </row>
    <row r="206" spans="3:11" ht="22.5" x14ac:dyDescent="0.2">
      <c r="C206" s="83" t="s">
        <v>632</v>
      </c>
      <c r="D206" s="83" t="s">
        <v>54</v>
      </c>
      <c r="E206" s="84" t="s">
        <v>105</v>
      </c>
      <c r="F206" s="84">
        <v>114536</v>
      </c>
      <c r="G206" s="84">
        <v>393510057.55092001</v>
      </c>
      <c r="H206" s="66">
        <f t="shared" si="6"/>
        <v>5.5645073452305479E-3</v>
      </c>
    </row>
    <row r="207" spans="3:11" ht="33.75" x14ac:dyDescent="0.2">
      <c r="C207" s="85" t="s">
        <v>633</v>
      </c>
      <c r="D207" s="85" t="s">
        <v>54</v>
      </c>
      <c r="E207" s="86" t="s">
        <v>105</v>
      </c>
      <c r="F207" s="86">
        <v>77575</v>
      </c>
      <c r="G207" s="86">
        <v>628374403.514925</v>
      </c>
      <c r="H207" s="65">
        <f t="shared" si="6"/>
        <v>8.8856534078832466E-3</v>
      </c>
    </row>
    <row r="208" spans="3:11" ht="22.5" x14ac:dyDescent="0.2">
      <c r="C208" s="83" t="s">
        <v>634</v>
      </c>
      <c r="D208" s="83" t="s">
        <v>54</v>
      </c>
      <c r="E208" s="84" t="s">
        <v>105</v>
      </c>
      <c r="F208" s="84">
        <v>235470</v>
      </c>
      <c r="G208" s="84">
        <v>863905620.51099002</v>
      </c>
      <c r="H208" s="66">
        <f t="shared" si="6"/>
        <v>1.2216229493187243E-2</v>
      </c>
      <c r="K208" s="117"/>
    </row>
    <row r="209" spans="3:14" ht="33.75" x14ac:dyDescent="0.2">
      <c r="C209" s="85" t="s">
        <v>635</v>
      </c>
      <c r="D209" s="85" t="s">
        <v>54</v>
      </c>
      <c r="E209" s="86" t="s">
        <v>105</v>
      </c>
      <c r="F209" s="86">
        <v>270202</v>
      </c>
      <c r="G209" s="86">
        <v>1348345625.8936501</v>
      </c>
      <c r="H209" s="65">
        <f t="shared" si="6"/>
        <v>1.906654987648906E-2</v>
      </c>
    </row>
    <row r="210" spans="3:14" ht="22.5" x14ac:dyDescent="0.2">
      <c r="C210" s="83" t="s">
        <v>636</v>
      </c>
      <c r="D210" s="83" t="s">
        <v>54</v>
      </c>
      <c r="E210" s="84" t="s">
        <v>105</v>
      </c>
      <c r="F210" s="84">
        <v>175655</v>
      </c>
      <c r="G210" s="84">
        <v>350720596.14673495</v>
      </c>
      <c r="H210" s="66">
        <f t="shared" si="6"/>
        <v>4.95943444375525E-3</v>
      </c>
    </row>
    <row r="211" spans="3:14" ht="22.5" x14ac:dyDescent="0.2">
      <c r="C211" s="85" t="s">
        <v>637</v>
      </c>
      <c r="D211" s="85" t="s">
        <v>54</v>
      </c>
      <c r="E211" s="86" t="s">
        <v>105</v>
      </c>
      <c r="F211" s="86">
        <v>195000</v>
      </c>
      <c r="G211" s="86">
        <v>1785410025.75</v>
      </c>
      <c r="H211" s="65">
        <f t="shared" si="6"/>
        <v>2.5246946073922298E-2</v>
      </c>
    </row>
    <row r="212" spans="3:14" x14ac:dyDescent="0.2">
      <c r="C212" s="186" t="s">
        <v>56</v>
      </c>
      <c r="D212" s="187"/>
      <c r="E212" s="104"/>
      <c r="F212" s="104"/>
      <c r="G212" s="106">
        <f>SUM(G191:G211)</f>
        <v>14599418029.64138</v>
      </c>
      <c r="H212" s="107">
        <f>SUM(H191:H211)</f>
        <v>0.20644597845258003</v>
      </c>
    </row>
    <row r="213" spans="3:14" x14ac:dyDescent="0.2">
      <c r="C213" s="182" t="s">
        <v>48</v>
      </c>
      <c r="D213" s="182"/>
      <c r="E213" s="108"/>
      <c r="F213" s="108"/>
      <c r="G213" s="109">
        <f>G165+G188+G212+G169</f>
        <v>21081056602.769764</v>
      </c>
      <c r="H213" s="110">
        <f>H165+H188+H212+H169</f>
        <v>0.29810087966088139</v>
      </c>
    </row>
    <row r="214" spans="3:14" x14ac:dyDescent="0.2">
      <c r="C214" s="182" t="s">
        <v>55</v>
      </c>
      <c r="D214" s="182"/>
      <c r="E214" s="108"/>
      <c r="F214" s="108"/>
      <c r="G214" s="109">
        <f>G154+G213</f>
        <v>70104965796.234741</v>
      </c>
      <c r="H214" s="110">
        <f>H154+H213</f>
        <v>0.99133323183183397</v>
      </c>
    </row>
    <row r="215" spans="3:14" x14ac:dyDescent="0.2">
      <c r="C215" s="85" t="s">
        <v>31</v>
      </c>
      <c r="D215" s="118"/>
      <c r="E215" s="86"/>
      <c r="F215" s="86"/>
      <c r="G215" s="86">
        <v>594809122.36420202</v>
      </c>
      <c r="H215" s="65">
        <f>G215/$G$217</f>
        <v>8.4110168644862381E-3</v>
      </c>
    </row>
    <row r="216" spans="3:14" ht="12.75" customHeight="1" x14ac:dyDescent="0.2">
      <c r="C216" s="85" t="s">
        <v>32</v>
      </c>
      <c r="D216" s="118"/>
      <c r="E216" s="86"/>
      <c r="F216" s="86"/>
      <c r="G216" s="86">
        <v>18086185.170731507</v>
      </c>
      <c r="H216" s="65">
        <f>G216/$G$217</f>
        <v>2.5575130367973487E-4</v>
      </c>
    </row>
    <row r="217" spans="3:14" x14ac:dyDescent="0.2">
      <c r="C217" s="182" t="s">
        <v>49</v>
      </c>
      <c r="D217" s="182"/>
      <c r="E217" s="108"/>
      <c r="F217" s="108"/>
      <c r="G217" s="109">
        <f>G214+G215+G216</f>
        <v>70717861103.769669</v>
      </c>
      <c r="H217" s="110">
        <f>G217/$G$217</f>
        <v>1</v>
      </c>
      <c r="N217" s="97"/>
    </row>
    <row r="218" spans="3:14" x14ac:dyDescent="0.2">
      <c r="C218" s="119"/>
      <c r="D218" s="120"/>
      <c r="E218" s="120"/>
      <c r="F218" s="120"/>
      <c r="G218" s="120"/>
      <c r="H218" s="120"/>
    </row>
    <row r="220" spans="3:14" x14ac:dyDescent="0.2">
      <c r="C220" s="121"/>
    </row>
    <row r="223" spans="3:14" x14ac:dyDescent="0.2">
      <c r="C223" s="122" t="s">
        <v>27</v>
      </c>
    </row>
  </sheetData>
  <mergeCells count="34">
    <mergeCell ref="C3:H3"/>
    <mergeCell ref="C4:H4"/>
    <mergeCell ref="C5:H5"/>
    <mergeCell ref="C124:D124"/>
    <mergeCell ref="C126:H126"/>
    <mergeCell ref="C127:C128"/>
    <mergeCell ref="H127:H128"/>
    <mergeCell ref="C129:C130"/>
    <mergeCell ref="D129:D130"/>
    <mergeCell ref="E129:E130"/>
    <mergeCell ref="F129:F130"/>
    <mergeCell ref="G129:G130"/>
    <mergeCell ref="H129:H130"/>
    <mergeCell ref="C165:D165"/>
    <mergeCell ref="C131:C133"/>
    <mergeCell ref="H131:H133"/>
    <mergeCell ref="C135:D135"/>
    <mergeCell ref="C137:H137"/>
    <mergeCell ref="C147:D147"/>
    <mergeCell ref="C149:H149"/>
    <mergeCell ref="C153:D153"/>
    <mergeCell ref="C154:D154"/>
    <mergeCell ref="C158:H158"/>
    <mergeCell ref="C159:H159"/>
    <mergeCell ref="C160:H160"/>
    <mergeCell ref="C213:D213"/>
    <mergeCell ref="C214:D214"/>
    <mergeCell ref="C217:D217"/>
    <mergeCell ref="C167:H167"/>
    <mergeCell ref="C169:D169"/>
    <mergeCell ref="C171:H171"/>
    <mergeCell ref="C188:D188"/>
    <mergeCell ref="C190:H190"/>
    <mergeCell ref="C212:D212"/>
  </mergeCells>
  <hyperlinks>
    <hyperlink ref="C223" location="'2 Содржина'!A1" display="Содржина / Table of Contents" xr:uid="{DC04D5F4-35BA-46B1-BD7C-80A8830800F1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8D8EA-79D8-4E96-A2FE-9D90735D089A}">
  <sheetPr>
    <tabColor rgb="FF1F5F9E"/>
  </sheetPr>
  <dimension ref="B1:G213"/>
  <sheetViews>
    <sheetView showGridLines="0" zoomScaleNormal="100" workbookViewId="0"/>
  </sheetViews>
  <sheetFormatPr defaultColWidth="9.140625" defaultRowHeight="11.25" x14ac:dyDescent="0.2"/>
  <cols>
    <col min="1" max="1" width="1" style="14" customWidth="1"/>
    <col min="2" max="2" width="14.42578125" style="14" customWidth="1"/>
    <col min="3" max="3" width="41.7109375" style="14" customWidth="1"/>
    <col min="4" max="4" width="6.5703125" style="14" customWidth="1"/>
    <col min="5" max="5" width="11.7109375" style="14" customWidth="1"/>
    <col min="6" max="6" width="13.42578125" style="14" customWidth="1"/>
    <col min="7" max="7" width="12.140625" style="14" customWidth="1"/>
    <col min="8" max="8" width="1.28515625" style="14" customWidth="1"/>
    <col min="9" max="16384" width="9.140625" style="14"/>
  </cols>
  <sheetData>
    <row r="1" spans="2:7" x14ac:dyDescent="0.2">
      <c r="B1" s="14" t="s">
        <v>116</v>
      </c>
      <c r="G1" s="46" t="s">
        <v>493</v>
      </c>
    </row>
    <row r="2" spans="2:7" ht="33.75" x14ac:dyDescent="0.2">
      <c r="B2" s="24" t="s">
        <v>26</v>
      </c>
      <c r="C2" s="24" t="s">
        <v>24</v>
      </c>
      <c r="D2" s="24" t="s">
        <v>25</v>
      </c>
      <c r="E2" s="24" t="s">
        <v>33</v>
      </c>
      <c r="F2" s="24" t="s">
        <v>22</v>
      </c>
      <c r="G2" s="24" t="s">
        <v>23</v>
      </c>
    </row>
    <row r="3" spans="2:7" ht="15.75" customHeight="1" x14ac:dyDescent="0.2">
      <c r="B3" s="212" t="s">
        <v>40</v>
      </c>
      <c r="C3" s="212"/>
      <c r="D3" s="212"/>
      <c r="E3" s="212"/>
      <c r="F3" s="212"/>
      <c r="G3" s="212"/>
    </row>
    <row r="4" spans="2:7" ht="12.75" customHeight="1" x14ac:dyDescent="0.2">
      <c r="B4" s="199" t="s">
        <v>41</v>
      </c>
      <c r="C4" s="199"/>
      <c r="D4" s="199"/>
      <c r="E4" s="199"/>
      <c r="F4" s="199"/>
      <c r="G4" s="199"/>
    </row>
    <row r="5" spans="2:7" ht="10.15" customHeight="1" x14ac:dyDescent="0.2">
      <c r="B5" s="199" t="s">
        <v>42</v>
      </c>
      <c r="C5" s="199"/>
      <c r="D5" s="199"/>
      <c r="E5" s="199"/>
      <c r="F5" s="199"/>
      <c r="G5" s="199"/>
    </row>
    <row r="6" spans="2:7" ht="22.5" x14ac:dyDescent="0.2">
      <c r="B6" s="51" t="s">
        <v>29</v>
      </c>
      <c r="C6" s="55" t="s">
        <v>394</v>
      </c>
      <c r="D6" s="28" t="s">
        <v>75</v>
      </c>
      <c r="E6" s="28">
        <v>57452</v>
      </c>
      <c r="F6" s="28">
        <v>3462442.4802740547</v>
      </c>
      <c r="G6" s="50">
        <f t="shared" ref="G6:G69" si="0">F6/$F$202</f>
        <v>4.3620325590876132E-5</v>
      </c>
    </row>
    <row r="7" spans="2:7" ht="22.5" x14ac:dyDescent="0.2">
      <c r="B7" s="53" t="s">
        <v>29</v>
      </c>
      <c r="C7" s="36" t="s">
        <v>395</v>
      </c>
      <c r="D7" s="37" t="s">
        <v>75</v>
      </c>
      <c r="E7" s="37">
        <v>95404.200000000012</v>
      </c>
      <c r="F7" s="37">
        <v>5580143.4841066282</v>
      </c>
      <c r="G7" s="52">
        <f t="shared" si="0"/>
        <v>7.0299413494161842E-5</v>
      </c>
    </row>
    <row r="8" spans="2:7" ht="22.5" x14ac:dyDescent="0.2">
      <c r="B8" s="51" t="s">
        <v>29</v>
      </c>
      <c r="C8" s="55" t="s">
        <v>396</v>
      </c>
      <c r="D8" s="28" t="s">
        <v>75</v>
      </c>
      <c r="E8" s="28">
        <v>2110413.5999999996</v>
      </c>
      <c r="F8" s="28">
        <v>131260128.45179604</v>
      </c>
      <c r="G8" s="56">
        <f t="shared" si="0"/>
        <v>1.6536331138458022E-3</v>
      </c>
    </row>
    <row r="9" spans="2:7" ht="22.5" x14ac:dyDescent="0.2">
      <c r="B9" s="53" t="s">
        <v>29</v>
      </c>
      <c r="C9" s="36" t="s">
        <v>397</v>
      </c>
      <c r="D9" s="37" t="s">
        <v>75</v>
      </c>
      <c r="E9" s="37">
        <v>344913.8</v>
      </c>
      <c r="F9" s="37">
        <v>21480401.408590976</v>
      </c>
      <c r="G9" s="45">
        <f t="shared" si="0"/>
        <v>2.7061304515628806E-4</v>
      </c>
    </row>
    <row r="10" spans="2:7" ht="22.5" x14ac:dyDescent="0.2">
      <c r="B10" s="51" t="s">
        <v>29</v>
      </c>
      <c r="C10" s="55" t="s">
        <v>398</v>
      </c>
      <c r="D10" s="28" t="s">
        <v>75</v>
      </c>
      <c r="E10" s="28">
        <v>4083.2</v>
      </c>
      <c r="F10" s="28">
        <v>235713.38187928303</v>
      </c>
      <c r="G10" s="56">
        <f t="shared" si="0"/>
        <v>2.969549536859607E-6</v>
      </c>
    </row>
    <row r="11" spans="2:7" x14ac:dyDescent="0.2">
      <c r="B11" s="53" t="s">
        <v>29</v>
      </c>
      <c r="C11" s="36" t="s">
        <v>399</v>
      </c>
      <c r="D11" s="37" t="s">
        <v>78</v>
      </c>
      <c r="E11" s="37">
        <v>163680000</v>
      </c>
      <c r="F11" s="37">
        <v>169397652.55299291</v>
      </c>
      <c r="G11" s="45">
        <f t="shared" si="0"/>
        <v>2.1340948768936089E-3</v>
      </c>
    </row>
    <row r="12" spans="2:7" x14ac:dyDescent="0.2">
      <c r="B12" s="51" t="s">
        <v>29</v>
      </c>
      <c r="C12" s="55" t="s">
        <v>400</v>
      </c>
      <c r="D12" s="28" t="s">
        <v>78</v>
      </c>
      <c r="E12" s="28">
        <v>335170000</v>
      </c>
      <c r="F12" s="28">
        <v>345393988.65333539</v>
      </c>
      <c r="G12" s="56">
        <f t="shared" si="0"/>
        <v>4.3513208747939592E-3</v>
      </c>
    </row>
    <row r="13" spans="2:7" x14ac:dyDescent="0.2">
      <c r="B13" s="53" t="s">
        <v>29</v>
      </c>
      <c r="C13" s="36" t="s">
        <v>401</v>
      </c>
      <c r="D13" s="37" t="s">
        <v>78</v>
      </c>
      <c r="E13" s="37">
        <v>375450000</v>
      </c>
      <c r="F13" s="37">
        <v>386350735.63085073</v>
      </c>
      <c r="G13" s="45">
        <f t="shared" si="0"/>
        <v>4.8672995945793478E-3</v>
      </c>
    </row>
    <row r="14" spans="2:7" x14ac:dyDescent="0.2">
      <c r="B14" s="51" t="s">
        <v>29</v>
      </c>
      <c r="C14" s="55" t="s">
        <v>402</v>
      </c>
      <c r="D14" s="28" t="s">
        <v>78</v>
      </c>
      <c r="E14" s="28">
        <v>130000000</v>
      </c>
      <c r="F14" s="28">
        <v>132537660.26669882</v>
      </c>
      <c r="G14" s="56">
        <f t="shared" si="0"/>
        <v>1.6697276349927214E-3</v>
      </c>
    </row>
    <row r="15" spans="2:7" x14ac:dyDescent="0.2">
      <c r="B15" s="53" t="s">
        <v>29</v>
      </c>
      <c r="C15" s="36" t="s">
        <v>403</v>
      </c>
      <c r="D15" s="37" t="s">
        <v>78</v>
      </c>
      <c r="E15" s="37">
        <v>417480000</v>
      </c>
      <c r="F15" s="37">
        <v>425020718.04095781</v>
      </c>
      <c r="G15" s="45">
        <f t="shared" si="0"/>
        <v>5.354469340483347E-3</v>
      </c>
    </row>
    <row r="16" spans="2:7" x14ac:dyDescent="0.2">
      <c r="B16" s="51" t="s">
        <v>29</v>
      </c>
      <c r="C16" s="55" t="s">
        <v>404</v>
      </c>
      <c r="D16" s="28" t="s">
        <v>78</v>
      </c>
      <c r="E16" s="28">
        <v>260000000</v>
      </c>
      <c r="F16" s="28">
        <v>263563664.71525049</v>
      </c>
      <c r="G16" s="56">
        <f t="shared" si="0"/>
        <v>3.3204112225118506E-3</v>
      </c>
    </row>
    <row r="17" spans="2:7" x14ac:dyDescent="0.2">
      <c r="B17" s="53" t="s">
        <v>29</v>
      </c>
      <c r="C17" s="36" t="s">
        <v>405</v>
      </c>
      <c r="D17" s="37" t="s">
        <v>78</v>
      </c>
      <c r="E17" s="37">
        <v>221500000</v>
      </c>
      <c r="F17" s="37">
        <v>224377522.67250851</v>
      </c>
      <c r="G17" s="45">
        <f t="shared" si="0"/>
        <v>2.8267388267123883E-3</v>
      </c>
    </row>
    <row r="18" spans="2:7" x14ac:dyDescent="0.2">
      <c r="B18" s="51" t="s">
        <v>29</v>
      </c>
      <c r="C18" s="55" t="s">
        <v>406</v>
      </c>
      <c r="D18" s="28" t="s">
        <v>75</v>
      </c>
      <c r="E18" s="28">
        <v>1345371.44</v>
      </c>
      <c r="F18" s="28">
        <v>83504110.166262016</v>
      </c>
      <c r="G18" s="56">
        <f t="shared" si="0"/>
        <v>1.0519962409138517E-3</v>
      </c>
    </row>
    <row r="19" spans="2:7" x14ac:dyDescent="0.2">
      <c r="B19" s="53" t="s">
        <v>29</v>
      </c>
      <c r="C19" s="36" t="s">
        <v>407</v>
      </c>
      <c r="D19" s="37" t="s">
        <v>78</v>
      </c>
      <c r="E19" s="37">
        <v>90460000</v>
      </c>
      <c r="F19" s="37">
        <v>91475007.782796398</v>
      </c>
      <c r="G19" s="45">
        <f t="shared" si="0"/>
        <v>1.1524147031022108E-3</v>
      </c>
    </row>
    <row r="20" spans="2:7" x14ac:dyDescent="0.2">
      <c r="B20" s="51" t="s">
        <v>29</v>
      </c>
      <c r="C20" s="55" t="s">
        <v>408</v>
      </c>
      <c r="D20" s="28" t="s">
        <v>75</v>
      </c>
      <c r="E20" s="28">
        <v>1847799.66</v>
      </c>
      <c r="F20" s="28">
        <v>113784967.01115887</v>
      </c>
      <c r="G20" s="56">
        <f t="shared" si="0"/>
        <v>1.4334786315297859E-3</v>
      </c>
    </row>
    <row r="21" spans="2:7" x14ac:dyDescent="0.2">
      <c r="B21" s="53" t="s">
        <v>29</v>
      </c>
      <c r="C21" s="36" t="s">
        <v>409</v>
      </c>
      <c r="D21" s="37" t="s">
        <v>75</v>
      </c>
      <c r="E21" s="37">
        <v>1685534.39</v>
      </c>
      <c r="F21" s="37">
        <v>103724635.64848785</v>
      </c>
      <c r="G21" s="45">
        <f t="shared" si="0"/>
        <v>1.3067371962303097E-3</v>
      </c>
    </row>
    <row r="22" spans="2:7" x14ac:dyDescent="0.2">
      <c r="B22" s="51" t="s">
        <v>29</v>
      </c>
      <c r="C22" s="55" t="s">
        <v>410</v>
      </c>
      <c r="D22" s="28" t="s">
        <v>75</v>
      </c>
      <c r="E22" s="28">
        <v>3081789.19</v>
      </c>
      <c r="F22" s="28">
        <v>195896108.30538639</v>
      </c>
      <c r="G22" s="56">
        <f t="shared" si="0"/>
        <v>2.4679260594070987E-3</v>
      </c>
    </row>
    <row r="23" spans="2:7" x14ac:dyDescent="0.2">
      <c r="B23" s="53" t="s">
        <v>29</v>
      </c>
      <c r="C23" s="36" t="s">
        <v>411</v>
      </c>
      <c r="D23" s="37" t="s">
        <v>78</v>
      </c>
      <c r="E23" s="37">
        <v>131500000</v>
      </c>
      <c r="F23" s="37">
        <v>136034609.72414282</v>
      </c>
      <c r="G23" s="45">
        <f t="shared" si="0"/>
        <v>1.7137826842181085E-3</v>
      </c>
    </row>
    <row r="24" spans="2:7" x14ac:dyDescent="0.2">
      <c r="B24" s="51" t="s">
        <v>29</v>
      </c>
      <c r="C24" s="55" t="s">
        <v>412</v>
      </c>
      <c r="D24" s="28" t="s">
        <v>78</v>
      </c>
      <c r="E24" s="28">
        <v>834520000</v>
      </c>
      <c r="F24" s="28">
        <v>859590845.73532903</v>
      </c>
      <c r="G24" s="56">
        <f t="shared" si="0"/>
        <v>1.0829243454448325E-2</v>
      </c>
    </row>
    <row r="25" spans="2:7" x14ac:dyDescent="0.2">
      <c r="B25" s="53" t="s">
        <v>29</v>
      </c>
      <c r="C25" s="36" t="s">
        <v>413</v>
      </c>
      <c r="D25" s="37" t="s">
        <v>78</v>
      </c>
      <c r="E25" s="37">
        <v>929680000</v>
      </c>
      <c r="F25" s="37">
        <v>942969540.3491863</v>
      </c>
      <c r="G25" s="45">
        <f t="shared" si="0"/>
        <v>1.1879659693019547E-2</v>
      </c>
    </row>
    <row r="26" spans="2:7" x14ac:dyDescent="0.2">
      <c r="B26" s="51" t="s">
        <v>29</v>
      </c>
      <c r="C26" s="55" t="s">
        <v>296</v>
      </c>
      <c r="D26" s="28" t="s">
        <v>75</v>
      </c>
      <c r="E26" s="28">
        <v>5243989.84</v>
      </c>
      <c r="F26" s="28">
        <v>332848682.86861783</v>
      </c>
      <c r="G26" s="56">
        <f t="shared" si="0"/>
        <v>4.1932733906598204E-3</v>
      </c>
    </row>
    <row r="27" spans="2:7" x14ac:dyDescent="0.2">
      <c r="B27" s="53" t="s">
        <v>29</v>
      </c>
      <c r="C27" s="36" t="s">
        <v>414</v>
      </c>
      <c r="D27" s="37" t="s">
        <v>75</v>
      </c>
      <c r="E27" s="37">
        <v>3770361.33</v>
      </c>
      <c r="F27" s="37">
        <v>238955866.17584941</v>
      </c>
      <c r="G27" s="45">
        <f t="shared" si="0"/>
        <v>3.0103987990626091E-3</v>
      </c>
    </row>
    <row r="28" spans="2:7" x14ac:dyDescent="0.2">
      <c r="B28" s="51" t="s">
        <v>29</v>
      </c>
      <c r="C28" s="55" t="s">
        <v>415</v>
      </c>
      <c r="D28" s="28" t="s">
        <v>75</v>
      </c>
      <c r="E28" s="28">
        <v>1060606.3</v>
      </c>
      <c r="F28" s="28">
        <v>67070773.330426954</v>
      </c>
      <c r="G28" s="56">
        <f t="shared" si="0"/>
        <v>8.4496680796080931E-4</v>
      </c>
    </row>
    <row r="29" spans="2:7" x14ac:dyDescent="0.2">
      <c r="B29" s="53" t="s">
        <v>29</v>
      </c>
      <c r="C29" s="36" t="s">
        <v>371</v>
      </c>
      <c r="D29" s="37" t="s">
        <v>75</v>
      </c>
      <c r="E29" s="37">
        <v>1259020.27</v>
      </c>
      <c r="F29" s="37">
        <v>79437908.5447146</v>
      </c>
      <c r="G29" s="45">
        <f t="shared" si="0"/>
        <v>1.0007696747945476E-3</v>
      </c>
    </row>
    <row r="30" spans="2:7" x14ac:dyDescent="0.2">
      <c r="B30" s="51" t="s">
        <v>29</v>
      </c>
      <c r="C30" s="55" t="s">
        <v>416</v>
      </c>
      <c r="D30" s="28" t="s">
        <v>75</v>
      </c>
      <c r="E30" s="28">
        <v>2107139.96</v>
      </c>
      <c r="F30" s="28">
        <v>132249088.57719214</v>
      </c>
      <c r="G30" s="56">
        <f t="shared" si="0"/>
        <v>1.6660921692415057E-3</v>
      </c>
    </row>
    <row r="31" spans="2:7" x14ac:dyDescent="0.2">
      <c r="B31" s="53" t="s">
        <v>29</v>
      </c>
      <c r="C31" s="36" t="s">
        <v>297</v>
      </c>
      <c r="D31" s="37" t="s">
        <v>75</v>
      </c>
      <c r="E31" s="37">
        <v>6062000.9800000004</v>
      </c>
      <c r="F31" s="37">
        <v>379884347.06686598</v>
      </c>
      <c r="G31" s="45">
        <f t="shared" si="0"/>
        <v>4.7858351439306812E-3</v>
      </c>
    </row>
    <row r="32" spans="2:7" x14ac:dyDescent="0.2">
      <c r="B32" s="51" t="s">
        <v>29</v>
      </c>
      <c r="C32" s="55" t="s">
        <v>417</v>
      </c>
      <c r="D32" s="28" t="s">
        <v>75</v>
      </c>
      <c r="E32" s="28">
        <v>705322.03</v>
      </c>
      <c r="F32" s="28">
        <v>44105189.766307332</v>
      </c>
      <c r="G32" s="56">
        <f t="shared" si="0"/>
        <v>5.5564323416613904E-4</v>
      </c>
    </row>
    <row r="33" spans="2:7" x14ac:dyDescent="0.2">
      <c r="B33" s="53" t="s">
        <v>29</v>
      </c>
      <c r="C33" s="36" t="s">
        <v>418</v>
      </c>
      <c r="D33" s="37" t="s">
        <v>75</v>
      </c>
      <c r="E33" s="37">
        <v>4228151.03</v>
      </c>
      <c r="F33" s="37">
        <v>263772901.12377009</v>
      </c>
      <c r="G33" s="45">
        <f t="shared" si="0"/>
        <v>3.3230472115043284E-3</v>
      </c>
    </row>
    <row r="34" spans="2:7" x14ac:dyDescent="0.2">
      <c r="B34" s="51" t="s">
        <v>29</v>
      </c>
      <c r="C34" s="55" t="s">
        <v>419</v>
      </c>
      <c r="D34" s="28" t="s">
        <v>75</v>
      </c>
      <c r="E34" s="28">
        <v>1068422.98</v>
      </c>
      <c r="F34" s="28">
        <v>66607435.060880363</v>
      </c>
      <c r="G34" s="56">
        <f t="shared" si="0"/>
        <v>8.3912960884732811E-4</v>
      </c>
    </row>
    <row r="35" spans="2:7" x14ac:dyDescent="0.2">
      <c r="B35" s="53" t="s">
        <v>29</v>
      </c>
      <c r="C35" s="36" t="s">
        <v>372</v>
      </c>
      <c r="D35" s="37" t="s">
        <v>75</v>
      </c>
      <c r="E35" s="37">
        <v>1135175.02</v>
      </c>
      <c r="F35" s="37">
        <v>70609199.603057832</v>
      </c>
      <c r="G35" s="45">
        <f t="shared" si="0"/>
        <v>8.895443877966633E-4</v>
      </c>
    </row>
    <row r="36" spans="2:7" x14ac:dyDescent="0.2">
      <c r="B36" s="51" t="s">
        <v>29</v>
      </c>
      <c r="C36" s="55" t="s">
        <v>420</v>
      </c>
      <c r="D36" s="28" t="s">
        <v>75</v>
      </c>
      <c r="E36" s="28">
        <v>4052323.6</v>
      </c>
      <c r="F36" s="28">
        <v>251855978.15126407</v>
      </c>
      <c r="G36" s="56">
        <f t="shared" si="0"/>
        <v>3.1729161802847255E-3</v>
      </c>
    </row>
    <row r="37" spans="2:7" x14ac:dyDescent="0.2">
      <c r="B37" s="53" t="s">
        <v>29</v>
      </c>
      <c r="C37" s="36" t="s">
        <v>421</v>
      </c>
      <c r="D37" s="37" t="s">
        <v>75</v>
      </c>
      <c r="E37" s="37">
        <v>1987971.55</v>
      </c>
      <c r="F37" s="37">
        <v>122632208.558025</v>
      </c>
      <c r="G37" s="45">
        <f t="shared" si="0"/>
        <v>1.54493739483172E-3</v>
      </c>
    </row>
    <row r="38" spans="2:7" x14ac:dyDescent="0.2">
      <c r="B38" s="51" t="s">
        <v>29</v>
      </c>
      <c r="C38" s="55" t="s">
        <v>422</v>
      </c>
      <c r="D38" s="28" t="s">
        <v>75</v>
      </c>
      <c r="E38" s="28">
        <v>1904576.66</v>
      </c>
      <c r="F38" s="28">
        <v>121863017.73951881</v>
      </c>
      <c r="G38" s="56">
        <f t="shared" si="0"/>
        <v>1.5352470233278165E-3</v>
      </c>
    </row>
    <row r="39" spans="2:7" x14ac:dyDescent="0.2">
      <c r="B39" s="53" t="s">
        <v>29</v>
      </c>
      <c r="C39" s="36" t="s">
        <v>423</v>
      </c>
      <c r="D39" s="37" t="s">
        <v>75</v>
      </c>
      <c r="E39" s="37">
        <v>2380963.96</v>
      </c>
      <c r="F39" s="37">
        <v>152237583.67747629</v>
      </c>
      <c r="G39" s="45">
        <f t="shared" si="0"/>
        <v>1.9179099739598138E-3</v>
      </c>
    </row>
    <row r="40" spans="2:7" x14ac:dyDescent="0.2">
      <c r="B40" s="51" t="s">
        <v>29</v>
      </c>
      <c r="C40" s="55" t="s">
        <v>424</v>
      </c>
      <c r="D40" s="28" t="s">
        <v>75</v>
      </c>
      <c r="E40" s="28">
        <v>2769943.92</v>
      </c>
      <c r="F40" s="28">
        <v>174143070.22095057</v>
      </c>
      <c r="G40" s="56">
        <f t="shared" si="0"/>
        <v>2.1938782999888066E-3</v>
      </c>
    </row>
    <row r="41" spans="2:7" x14ac:dyDescent="0.2">
      <c r="B41" s="53" t="s">
        <v>29</v>
      </c>
      <c r="C41" s="36" t="s">
        <v>425</v>
      </c>
      <c r="D41" s="37" t="s">
        <v>75</v>
      </c>
      <c r="E41" s="37">
        <v>1016431.5</v>
      </c>
      <c r="F41" s="37">
        <v>63795330.486112803</v>
      </c>
      <c r="G41" s="45">
        <f t="shared" si="0"/>
        <v>8.0370232944968032E-4</v>
      </c>
    </row>
    <row r="42" spans="2:7" x14ac:dyDescent="0.2">
      <c r="B42" s="51" t="s">
        <v>29</v>
      </c>
      <c r="C42" s="55" t="s">
        <v>426</v>
      </c>
      <c r="D42" s="28" t="s">
        <v>75</v>
      </c>
      <c r="E42" s="28">
        <v>2686419.11</v>
      </c>
      <c r="F42" s="28">
        <v>168212169.11423227</v>
      </c>
      <c r="G42" s="56">
        <f t="shared" si="0"/>
        <v>2.1191599938230783E-3</v>
      </c>
    </row>
    <row r="43" spans="2:7" x14ac:dyDescent="0.2">
      <c r="B43" s="53" t="s">
        <v>29</v>
      </c>
      <c r="C43" s="36" t="s">
        <v>427</v>
      </c>
      <c r="D43" s="37" t="s">
        <v>75</v>
      </c>
      <c r="E43" s="37">
        <v>3250670.79</v>
      </c>
      <c r="F43" s="37">
        <v>202722403.98127794</v>
      </c>
      <c r="G43" s="45">
        <f t="shared" si="0"/>
        <v>2.5539246692492502E-3</v>
      </c>
    </row>
    <row r="44" spans="2:7" x14ac:dyDescent="0.2">
      <c r="B44" s="51" t="s">
        <v>29</v>
      </c>
      <c r="C44" s="55" t="s">
        <v>298</v>
      </c>
      <c r="D44" s="28" t="s">
        <v>75</v>
      </c>
      <c r="E44" s="28">
        <v>2331510.1800000002</v>
      </c>
      <c r="F44" s="28">
        <v>145050810.47075757</v>
      </c>
      <c r="G44" s="56">
        <f t="shared" si="0"/>
        <v>1.8273700187083285E-3</v>
      </c>
    </row>
    <row r="45" spans="2:7" x14ac:dyDescent="0.2">
      <c r="B45" s="53" t="s">
        <v>29</v>
      </c>
      <c r="C45" s="36" t="s">
        <v>299</v>
      </c>
      <c r="D45" s="37" t="s">
        <v>75</v>
      </c>
      <c r="E45" s="37">
        <v>654863.82999999996</v>
      </c>
      <c r="F45" s="37">
        <v>40712905.744227476</v>
      </c>
      <c r="G45" s="45">
        <f t="shared" si="0"/>
        <v>5.1290677446092598E-4</v>
      </c>
    </row>
    <row r="46" spans="2:7" x14ac:dyDescent="0.2">
      <c r="B46" s="51" t="s">
        <v>29</v>
      </c>
      <c r="C46" s="55" t="s">
        <v>428</v>
      </c>
      <c r="D46" s="28" t="s">
        <v>75</v>
      </c>
      <c r="E46" s="28">
        <v>1086297.21</v>
      </c>
      <c r="F46" s="28">
        <v>67414317.707909182</v>
      </c>
      <c r="G46" s="56">
        <f t="shared" si="0"/>
        <v>8.4929482718020823E-4</v>
      </c>
    </row>
    <row r="47" spans="2:7" x14ac:dyDescent="0.2">
      <c r="B47" s="53" t="s">
        <v>29</v>
      </c>
      <c r="C47" s="36" t="s">
        <v>429</v>
      </c>
      <c r="D47" s="37" t="s">
        <v>75</v>
      </c>
      <c r="E47" s="37">
        <v>3315571.25</v>
      </c>
      <c r="F47" s="37">
        <v>205273576.13468528</v>
      </c>
      <c r="G47" s="45">
        <f t="shared" si="0"/>
        <v>2.5860646861893136E-3</v>
      </c>
    </row>
    <row r="48" spans="2:7" x14ac:dyDescent="0.2">
      <c r="B48" s="51" t="s">
        <v>29</v>
      </c>
      <c r="C48" s="55" t="s">
        <v>301</v>
      </c>
      <c r="D48" s="28" t="s">
        <v>75</v>
      </c>
      <c r="E48" s="28">
        <v>2334629.08</v>
      </c>
      <c r="F48" s="28">
        <v>144077666.77970326</v>
      </c>
      <c r="G48" s="56">
        <f t="shared" si="0"/>
        <v>1.8151102209232872E-3</v>
      </c>
    </row>
    <row r="49" spans="2:7" x14ac:dyDescent="0.2">
      <c r="B49" s="53" t="s">
        <v>29</v>
      </c>
      <c r="C49" s="36" t="s">
        <v>300</v>
      </c>
      <c r="D49" s="37" t="s">
        <v>75</v>
      </c>
      <c r="E49" s="37">
        <v>530851.68999999994</v>
      </c>
      <c r="F49" s="37">
        <v>32684713.665522642</v>
      </c>
      <c r="G49" s="45">
        <f t="shared" si="0"/>
        <v>4.117665087744099E-4</v>
      </c>
    </row>
    <row r="50" spans="2:7" x14ac:dyDescent="0.2">
      <c r="B50" s="51" t="s">
        <v>29</v>
      </c>
      <c r="C50" s="55" t="s">
        <v>302</v>
      </c>
      <c r="D50" s="28" t="s">
        <v>75</v>
      </c>
      <c r="E50" s="28">
        <v>3319776.7</v>
      </c>
      <c r="F50" s="28">
        <v>212253511.79215959</v>
      </c>
      <c r="G50" s="56">
        <f t="shared" si="0"/>
        <v>2.6739988736067164E-3</v>
      </c>
    </row>
    <row r="51" spans="2:7" x14ac:dyDescent="0.2">
      <c r="B51" s="53" t="s">
        <v>29</v>
      </c>
      <c r="C51" s="36" t="s">
        <v>303</v>
      </c>
      <c r="D51" s="37" t="s">
        <v>75</v>
      </c>
      <c r="E51" s="37">
        <v>3036386.25</v>
      </c>
      <c r="F51" s="37">
        <v>193318982.35654205</v>
      </c>
      <c r="G51" s="45">
        <f t="shared" si="0"/>
        <v>2.4354590729899301E-3</v>
      </c>
    </row>
    <row r="52" spans="2:7" x14ac:dyDescent="0.2">
      <c r="B52" s="51" t="s">
        <v>29</v>
      </c>
      <c r="C52" s="55" t="s">
        <v>304</v>
      </c>
      <c r="D52" s="28" t="s">
        <v>75</v>
      </c>
      <c r="E52" s="28">
        <v>3899268.887083672</v>
      </c>
      <c r="F52" s="28">
        <v>247727289.7210854</v>
      </c>
      <c r="G52" s="56">
        <f t="shared" si="0"/>
        <v>3.120902396773895E-3</v>
      </c>
    </row>
    <row r="53" spans="2:7" x14ac:dyDescent="0.2">
      <c r="B53" s="53" t="s">
        <v>29</v>
      </c>
      <c r="C53" s="36" t="s">
        <v>305</v>
      </c>
      <c r="D53" s="37" t="s">
        <v>75</v>
      </c>
      <c r="E53" s="37">
        <v>6720871.6155785024</v>
      </c>
      <c r="F53" s="37">
        <v>426079462.47416073</v>
      </c>
      <c r="G53" s="45">
        <f t="shared" si="0"/>
        <v>5.3678075481667807E-3</v>
      </c>
    </row>
    <row r="54" spans="2:7" x14ac:dyDescent="0.2">
      <c r="B54" s="51" t="s">
        <v>29</v>
      </c>
      <c r="C54" s="55" t="s">
        <v>306</v>
      </c>
      <c r="D54" s="28" t="s">
        <v>75</v>
      </c>
      <c r="E54" s="28">
        <v>3945299.3783135111</v>
      </c>
      <c r="F54" s="28">
        <v>249764389.26254639</v>
      </c>
      <c r="G54" s="56">
        <f t="shared" si="0"/>
        <v>3.1465660563915763E-3</v>
      </c>
    </row>
    <row r="55" spans="2:7" x14ac:dyDescent="0.2">
      <c r="B55" s="53" t="s">
        <v>29</v>
      </c>
      <c r="C55" s="36" t="s">
        <v>430</v>
      </c>
      <c r="D55" s="37" t="s">
        <v>75</v>
      </c>
      <c r="E55" s="37">
        <v>1498999.1</v>
      </c>
      <c r="F55" s="37">
        <v>94823503.910151184</v>
      </c>
      <c r="G55" s="45">
        <f t="shared" si="0"/>
        <v>1.1945995168997363E-3</v>
      </c>
    </row>
    <row r="56" spans="2:7" x14ac:dyDescent="0.2">
      <c r="B56" s="51" t="s">
        <v>29</v>
      </c>
      <c r="C56" s="55" t="s">
        <v>431</v>
      </c>
      <c r="D56" s="28" t="s">
        <v>75</v>
      </c>
      <c r="E56" s="28">
        <v>1444270.07</v>
      </c>
      <c r="F56" s="28">
        <v>91035866.116775081</v>
      </c>
      <c r="G56" s="56">
        <f t="shared" si="0"/>
        <v>1.1468823361209539E-3</v>
      </c>
    </row>
    <row r="57" spans="2:7" x14ac:dyDescent="0.2">
      <c r="B57" s="53" t="s">
        <v>29</v>
      </c>
      <c r="C57" s="36" t="s">
        <v>307</v>
      </c>
      <c r="D57" s="37" t="s">
        <v>75</v>
      </c>
      <c r="E57" s="37">
        <v>1412756.3</v>
      </c>
      <c r="F57" s="37">
        <v>88732027.957193211</v>
      </c>
      <c r="G57" s="45">
        <f t="shared" si="0"/>
        <v>1.1178582667819906E-3</v>
      </c>
    </row>
    <row r="58" spans="2:7" x14ac:dyDescent="0.2">
      <c r="B58" s="51" t="s">
        <v>29</v>
      </c>
      <c r="C58" s="55" t="s">
        <v>308</v>
      </c>
      <c r="D58" s="28" t="s">
        <v>75</v>
      </c>
      <c r="E58" s="28">
        <v>2453521.36</v>
      </c>
      <c r="F58" s="28">
        <v>153875265.36549997</v>
      </c>
      <c r="G58" s="56">
        <f t="shared" si="0"/>
        <v>1.9385417126393124E-3</v>
      </c>
    </row>
    <row r="59" spans="2:7" x14ac:dyDescent="0.2">
      <c r="B59" s="53" t="s">
        <v>29</v>
      </c>
      <c r="C59" s="36" t="s">
        <v>309</v>
      </c>
      <c r="D59" s="37" t="s">
        <v>75</v>
      </c>
      <c r="E59" s="37">
        <v>11632441.68</v>
      </c>
      <c r="F59" s="37">
        <v>728995714.46748328</v>
      </c>
      <c r="G59" s="45">
        <f t="shared" si="0"/>
        <v>9.1839880663975894E-3</v>
      </c>
    </row>
    <row r="60" spans="2:7" x14ac:dyDescent="0.2">
      <c r="B60" s="51" t="s">
        <v>29</v>
      </c>
      <c r="C60" s="55" t="s">
        <v>310</v>
      </c>
      <c r="D60" s="28" t="s">
        <v>75</v>
      </c>
      <c r="E60" s="28">
        <v>3691348.6</v>
      </c>
      <c r="F60" s="28">
        <v>231173005.79505798</v>
      </c>
      <c r="G60" s="56">
        <f t="shared" si="0"/>
        <v>2.9123492557784764E-3</v>
      </c>
    </row>
    <row r="61" spans="2:7" x14ac:dyDescent="0.2">
      <c r="B61" s="53" t="s">
        <v>29</v>
      </c>
      <c r="C61" s="36" t="s">
        <v>432</v>
      </c>
      <c r="D61" s="37" t="s">
        <v>75</v>
      </c>
      <c r="E61" s="37">
        <v>2433531.1800000002</v>
      </c>
      <c r="F61" s="37">
        <v>151860071.4267886</v>
      </c>
      <c r="G61" s="45">
        <f t="shared" si="0"/>
        <v>1.9131540228116411E-3</v>
      </c>
    </row>
    <row r="62" spans="2:7" x14ac:dyDescent="0.2">
      <c r="B62" s="51" t="s">
        <v>29</v>
      </c>
      <c r="C62" s="55" t="s">
        <v>433</v>
      </c>
      <c r="D62" s="28" t="s">
        <v>75</v>
      </c>
      <c r="E62" s="28">
        <v>7000523.6200000001</v>
      </c>
      <c r="F62" s="28">
        <v>436530330.86999232</v>
      </c>
      <c r="G62" s="56">
        <f t="shared" si="0"/>
        <v>5.4994690226116902E-3</v>
      </c>
    </row>
    <row r="63" spans="2:7" x14ac:dyDescent="0.2">
      <c r="B63" s="53" t="s">
        <v>29</v>
      </c>
      <c r="C63" s="36" t="s">
        <v>434</v>
      </c>
      <c r="D63" s="37" t="s">
        <v>75</v>
      </c>
      <c r="E63" s="37">
        <v>9270341.3300000001</v>
      </c>
      <c r="F63" s="37">
        <v>576828574.16504204</v>
      </c>
      <c r="G63" s="45">
        <f t="shared" si="0"/>
        <v>7.2669655477449052E-3</v>
      </c>
    </row>
    <row r="64" spans="2:7" x14ac:dyDescent="0.2">
      <c r="B64" s="51" t="s">
        <v>29</v>
      </c>
      <c r="C64" s="55" t="s">
        <v>435</v>
      </c>
      <c r="D64" s="28" t="s">
        <v>75</v>
      </c>
      <c r="E64" s="28">
        <v>16318090.029999999</v>
      </c>
      <c r="F64" s="28">
        <v>1013905286.5958087</v>
      </c>
      <c r="G64" s="56">
        <f t="shared" si="0"/>
        <v>1.2773317960250757E-2</v>
      </c>
    </row>
    <row r="65" spans="2:7" x14ac:dyDescent="0.2">
      <c r="B65" s="53" t="s">
        <v>29</v>
      </c>
      <c r="C65" s="36" t="s">
        <v>311</v>
      </c>
      <c r="D65" s="37" t="s">
        <v>75</v>
      </c>
      <c r="E65" s="37">
        <v>11003822.689999999</v>
      </c>
      <c r="F65" s="37">
        <v>682735132.52230322</v>
      </c>
      <c r="G65" s="45">
        <f t="shared" si="0"/>
        <v>8.6011909057318505E-3</v>
      </c>
    </row>
    <row r="66" spans="2:7" x14ac:dyDescent="0.2">
      <c r="B66" s="51" t="s">
        <v>29</v>
      </c>
      <c r="C66" s="55" t="s">
        <v>436</v>
      </c>
      <c r="D66" s="28" t="s">
        <v>75</v>
      </c>
      <c r="E66" s="28">
        <v>3336970.96</v>
      </c>
      <c r="F66" s="28">
        <v>206752233.5002875</v>
      </c>
      <c r="G66" s="56">
        <f t="shared" si="0"/>
        <v>2.6046930146286676E-3</v>
      </c>
    </row>
    <row r="67" spans="2:7" x14ac:dyDescent="0.2">
      <c r="B67" s="53" t="s">
        <v>29</v>
      </c>
      <c r="C67" s="36" t="s">
        <v>312</v>
      </c>
      <c r="D67" s="37" t="s">
        <v>75</v>
      </c>
      <c r="E67" s="37">
        <v>4718684.43</v>
      </c>
      <c r="F67" s="37">
        <v>291940104.96296918</v>
      </c>
      <c r="G67" s="45">
        <f t="shared" si="0"/>
        <v>3.6779015114530721E-3</v>
      </c>
    </row>
    <row r="68" spans="2:7" x14ac:dyDescent="0.2">
      <c r="B68" s="51" t="s">
        <v>29</v>
      </c>
      <c r="C68" s="55" t="s">
        <v>313</v>
      </c>
      <c r="D68" s="28" t="s">
        <v>75</v>
      </c>
      <c r="E68" s="28">
        <v>2772645.96</v>
      </c>
      <c r="F68" s="28">
        <v>171176152.76210815</v>
      </c>
      <c r="G68" s="56">
        <f t="shared" si="0"/>
        <v>2.1565006666293294E-3</v>
      </c>
    </row>
    <row r="69" spans="2:7" x14ac:dyDescent="0.2">
      <c r="B69" s="53" t="s">
        <v>29</v>
      </c>
      <c r="C69" s="36" t="s">
        <v>314</v>
      </c>
      <c r="D69" s="37" t="s">
        <v>75</v>
      </c>
      <c r="E69" s="37">
        <v>1106520.69</v>
      </c>
      <c r="F69" s="37">
        <v>68269100.870223701</v>
      </c>
      <c r="G69" s="45">
        <f t="shared" si="0"/>
        <v>8.6006350277906089E-4</v>
      </c>
    </row>
    <row r="70" spans="2:7" x14ac:dyDescent="0.2">
      <c r="B70" s="51" t="s">
        <v>29</v>
      </c>
      <c r="C70" s="55" t="s">
        <v>315</v>
      </c>
      <c r="D70" s="28" t="s">
        <v>75</v>
      </c>
      <c r="E70" s="28">
        <v>1287258.7</v>
      </c>
      <c r="F70" s="28">
        <v>79362246.98721467</v>
      </c>
      <c r="G70" s="56">
        <f t="shared" ref="G70:G133" si="1">F70/$F$202</f>
        <v>9.9981648010852384E-4</v>
      </c>
    </row>
    <row r="71" spans="2:7" x14ac:dyDescent="0.2">
      <c r="B71" s="53" t="s">
        <v>29</v>
      </c>
      <c r="C71" s="36" t="s">
        <v>316</v>
      </c>
      <c r="D71" s="37" t="s">
        <v>75</v>
      </c>
      <c r="E71" s="37">
        <v>23941458.66</v>
      </c>
      <c r="F71" s="37">
        <v>1526540175.8038702</v>
      </c>
      <c r="G71" s="45">
        <f t="shared" si="1"/>
        <v>1.9231562654247358E-2</v>
      </c>
    </row>
    <row r="72" spans="2:7" x14ac:dyDescent="0.2">
      <c r="B72" s="51" t="s">
        <v>29</v>
      </c>
      <c r="C72" s="55" t="s">
        <v>437</v>
      </c>
      <c r="D72" s="28" t="s">
        <v>78</v>
      </c>
      <c r="E72" s="28">
        <v>538390000</v>
      </c>
      <c r="F72" s="28">
        <v>556952964.82570994</v>
      </c>
      <c r="G72" s="56">
        <f t="shared" si="1"/>
        <v>7.0165698933367772E-3</v>
      </c>
    </row>
    <row r="73" spans="2:7" x14ac:dyDescent="0.2">
      <c r="B73" s="53" t="s">
        <v>29</v>
      </c>
      <c r="C73" s="36" t="s">
        <v>373</v>
      </c>
      <c r="D73" s="37" t="s">
        <v>75</v>
      </c>
      <c r="E73" s="37">
        <v>6807531.5700000003</v>
      </c>
      <c r="F73" s="37">
        <v>432159560.60328621</v>
      </c>
      <c r="G73" s="45">
        <f t="shared" si="1"/>
        <v>5.4444054588982651E-3</v>
      </c>
    </row>
    <row r="74" spans="2:7" x14ac:dyDescent="0.2">
      <c r="B74" s="51" t="s">
        <v>29</v>
      </c>
      <c r="C74" s="55" t="s">
        <v>438</v>
      </c>
      <c r="D74" s="28" t="s">
        <v>75</v>
      </c>
      <c r="E74" s="28">
        <v>2109133.25</v>
      </c>
      <c r="F74" s="28">
        <v>133330164.73210798</v>
      </c>
      <c r="G74" s="56">
        <f t="shared" si="1"/>
        <v>1.6797117150201344E-3</v>
      </c>
    </row>
    <row r="75" spans="2:7" x14ac:dyDescent="0.2">
      <c r="B75" s="53" t="s">
        <v>29</v>
      </c>
      <c r="C75" s="36" t="s">
        <v>439</v>
      </c>
      <c r="D75" s="37" t="s">
        <v>75</v>
      </c>
      <c r="E75" s="37">
        <v>499932.64</v>
      </c>
      <c r="F75" s="37">
        <v>31549769.16346249</v>
      </c>
      <c r="G75" s="45">
        <f t="shared" si="1"/>
        <v>3.9746832216496186E-4</v>
      </c>
    </row>
    <row r="76" spans="2:7" x14ac:dyDescent="0.2">
      <c r="B76" s="51" t="s">
        <v>29</v>
      </c>
      <c r="C76" s="55" t="s">
        <v>374</v>
      </c>
      <c r="D76" s="28" t="s">
        <v>78</v>
      </c>
      <c r="E76" s="28">
        <v>721110000</v>
      </c>
      <c r="F76" s="28">
        <v>735349456.81125438</v>
      </c>
      <c r="G76" s="56">
        <f t="shared" si="1"/>
        <v>9.2640333845031772E-3</v>
      </c>
    </row>
    <row r="77" spans="2:7" x14ac:dyDescent="0.2">
      <c r="B77" s="53" t="s">
        <v>29</v>
      </c>
      <c r="C77" s="36" t="s">
        <v>440</v>
      </c>
      <c r="D77" s="37" t="s">
        <v>78</v>
      </c>
      <c r="E77" s="37">
        <v>307350000</v>
      </c>
      <c r="F77" s="37">
        <v>310252147.87324274</v>
      </c>
      <c r="G77" s="45">
        <f t="shared" si="1"/>
        <v>3.9085991413865531E-3</v>
      </c>
    </row>
    <row r="78" spans="2:7" x14ac:dyDescent="0.2">
      <c r="B78" s="51" t="s">
        <v>29</v>
      </c>
      <c r="C78" s="55" t="s">
        <v>441</v>
      </c>
      <c r="D78" s="28" t="s">
        <v>75</v>
      </c>
      <c r="E78" s="28">
        <v>4367021.71</v>
      </c>
      <c r="F78" s="28">
        <v>270718394.39773864</v>
      </c>
      <c r="G78" s="56">
        <f t="shared" si="1"/>
        <v>3.410547489047067E-3</v>
      </c>
    </row>
    <row r="79" spans="2:7" x14ac:dyDescent="0.2">
      <c r="B79" s="53" t="s">
        <v>29</v>
      </c>
      <c r="C79" s="36" t="s">
        <v>442</v>
      </c>
      <c r="D79" s="37" t="s">
        <v>75</v>
      </c>
      <c r="E79" s="37">
        <v>3521587.12</v>
      </c>
      <c r="F79" s="37">
        <v>217593694.7970871</v>
      </c>
      <c r="G79" s="45">
        <f t="shared" si="1"/>
        <v>2.7412752320493164E-3</v>
      </c>
    </row>
    <row r="80" spans="2:7" x14ac:dyDescent="0.2">
      <c r="B80" s="51" t="s">
        <v>29</v>
      </c>
      <c r="C80" s="55" t="s">
        <v>443</v>
      </c>
      <c r="D80" s="28" t="s">
        <v>75</v>
      </c>
      <c r="E80" s="28">
        <v>4180014.64</v>
      </c>
      <c r="F80" s="28">
        <v>257851507.29141909</v>
      </c>
      <c r="G80" s="56">
        <f t="shared" si="1"/>
        <v>3.2484486792859644E-3</v>
      </c>
    </row>
    <row r="81" spans="2:7" x14ac:dyDescent="0.2">
      <c r="B81" s="53" t="s">
        <v>29</v>
      </c>
      <c r="C81" s="36" t="s">
        <v>375</v>
      </c>
      <c r="D81" s="37" t="s">
        <v>78</v>
      </c>
      <c r="E81" s="37">
        <v>489980000</v>
      </c>
      <c r="F81" s="37">
        <v>510447171.12455612</v>
      </c>
      <c r="G81" s="45">
        <f t="shared" si="1"/>
        <v>6.4306835213136723E-3</v>
      </c>
    </row>
    <row r="82" spans="2:7" x14ac:dyDescent="0.2">
      <c r="B82" s="51" t="s">
        <v>29</v>
      </c>
      <c r="C82" s="55" t="s">
        <v>317</v>
      </c>
      <c r="D82" s="28" t="s">
        <v>78</v>
      </c>
      <c r="E82" s="28">
        <v>365990000</v>
      </c>
      <c r="F82" s="28">
        <v>373319096.11510098</v>
      </c>
      <c r="G82" s="56">
        <f t="shared" si="1"/>
        <v>4.7031252113517779E-3</v>
      </c>
    </row>
    <row r="83" spans="2:7" x14ac:dyDescent="0.2">
      <c r="B83" s="53" t="s">
        <v>29</v>
      </c>
      <c r="C83" s="36" t="s">
        <v>318</v>
      </c>
      <c r="D83" s="37" t="s">
        <v>75</v>
      </c>
      <c r="E83" s="37">
        <v>2342334.73</v>
      </c>
      <c r="F83" s="37">
        <v>145504464.2047531</v>
      </c>
      <c r="G83" s="45">
        <f t="shared" si="1"/>
        <v>1.8330852107137233E-3</v>
      </c>
    </row>
    <row r="84" spans="2:7" x14ac:dyDescent="0.2">
      <c r="B84" s="51" t="s">
        <v>29</v>
      </c>
      <c r="C84" s="55" t="s">
        <v>376</v>
      </c>
      <c r="D84" s="28" t="s">
        <v>78</v>
      </c>
      <c r="E84" s="28">
        <v>824510000</v>
      </c>
      <c r="F84" s="28">
        <v>831702125.09274554</v>
      </c>
      <c r="G84" s="56">
        <f t="shared" si="1"/>
        <v>1.0477897524032697E-2</v>
      </c>
    </row>
    <row r="85" spans="2:7" x14ac:dyDescent="0.2">
      <c r="B85" s="53" t="s">
        <v>29</v>
      </c>
      <c r="C85" s="36" t="s">
        <v>377</v>
      </c>
      <c r="D85" s="37" t="s">
        <v>78</v>
      </c>
      <c r="E85" s="37">
        <v>995400000</v>
      </c>
      <c r="F85" s="37">
        <v>1000291546.1699172</v>
      </c>
      <c r="G85" s="45">
        <f t="shared" si="1"/>
        <v>1.2601810189863172E-2</v>
      </c>
    </row>
    <row r="86" spans="2:7" x14ac:dyDescent="0.2">
      <c r="B86" s="51" t="s">
        <v>29</v>
      </c>
      <c r="C86" s="55" t="s">
        <v>444</v>
      </c>
      <c r="D86" s="28" t="s">
        <v>75</v>
      </c>
      <c r="E86" s="28">
        <v>3463704.21</v>
      </c>
      <c r="F86" s="28">
        <v>213385497.83165348</v>
      </c>
      <c r="G86" s="56">
        <f t="shared" si="1"/>
        <v>2.6882597890987023E-3</v>
      </c>
    </row>
    <row r="87" spans="2:7" x14ac:dyDescent="0.2">
      <c r="B87" s="53" t="s">
        <v>29</v>
      </c>
      <c r="C87" s="36" t="s">
        <v>319</v>
      </c>
      <c r="D87" s="37" t="s">
        <v>78</v>
      </c>
      <c r="E87" s="37">
        <v>410800000</v>
      </c>
      <c r="F87" s="37">
        <v>421195583.0474596</v>
      </c>
      <c r="G87" s="45">
        <f t="shared" si="1"/>
        <v>5.3062797648308901E-3</v>
      </c>
    </row>
    <row r="88" spans="2:7" x14ac:dyDescent="0.2">
      <c r="B88" s="51" t="s">
        <v>29</v>
      </c>
      <c r="C88" s="55" t="s">
        <v>378</v>
      </c>
      <c r="D88" s="28" t="s">
        <v>78</v>
      </c>
      <c r="E88" s="28">
        <v>549580000</v>
      </c>
      <c r="F88" s="28">
        <v>558395098.07575166</v>
      </c>
      <c r="G88" s="56">
        <f t="shared" si="1"/>
        <v>7.0347380859553214E-3</v>
      </c>
    </row>
    <row r="89" spans="2:7" x14ac:dyDescent="0.2">
      <c r="B89" s="53" t="s">
        <v>29</v>
      </c>
      <c r="C89" s="36" t="s">
        <v>379</v>
      </c>
      <c r="D89" s="37" t="s">
        <v>78</v>
      </c>
      <c r="E89" s="37">
        <v>1515310000</v>
      </c>
      <c r="F89" s="37">
        <v>1521821107.3882711</v>
      </c>
      <c r="G89" s="45">
        <f t="shared" si="1"/>
        <v>1.9172111182649842E-2</v>
      </c>
    </row>
    <row r="90" spans="2:7" x14ac:dyDescent="0.2">
      <c r="B90" s="51" t="s">
        <v>29</v>
      </c>
      <c r="C90" s="55" t="s">
        <v>445</v>
      </c>
      <c r="D90" s="28" t="s">
        <v>75</v>
      </c>
      <c r="E90" s="28">
        <v>6717735.1699999999</v>
      </c>
      <c r="F90" s="28">
        <v>412107117.99082106</v>
      </c>
      <c r="G90" s="56">
        <f t="shared" si="1"/>
        <v>5.1917820346446273E-3</v>
      </c>
    </row>
    <row r="91" spans="2:7" x14ac:dyDescent="0.2">
      <c r="B91" s="53" t="s">
        <v>29</v>
      </c>
      <c r="C91" s="36" t="s">
        <v>380</v>
      </c>
      <c r="D91" s="37" t="s">
        <v>78</v>
      </c>
      <c r="E91" s="37">
        <v>1038900000</v>
      </c>
      <c r="F91" s="37">
        <v>1062903709.4340813</v>
      </c>
      <c r="G91" s="45">
        <f t="shared" si="1"/>
        <v>1.3390606816259622E-2</v>
      </c>
    </row>
    <row r="92" spans="2:7" x14ac:dyDescent="0.2">
      <c r="B92" s="51" t="s">
        <v>29</v>
      </c>
      <c r="C92" s="55" t="s">
        <v>381</v>
      </c>
      <c r="D92" s="28" t="s">
        <v>78</v>
      </c>
      <c r="E92" s="28">
        <v>410000000</v>
      </c>
      <c r="F92" s="28">
        <v>418471350.0447911</v>
      </c>
      <c r="G92" s="56">
        <f t="shared" si="1"/>
        <v>5.2719595035590257E-3</v>
      </c>
    </row>
    <row r="93" spans="2:7" x14ac:dyDescent="0.2">
      <c r="B93" s="53" t="s">
        <v>29</v>
      </c>
      <c r="C93" s="36" t="s">
        <v>382</v>
      </c>
      <c r="D93" s="37" t="s">
        <v>78</v>
      </c>
      <c r="E93" s="37">
        <v>620680000</v>
      </c>
      <c r="F93" s="37">
        <v>631705689.56131816</v>
      </c>
      <c r="G93" s="45">
        <f t="shared" si="1"/>
        <v>7.958314979457105E-3</v>
      </c>
    </row>
    <row r="94" spans="2:7" x14ac:dyDescent="0.2">
      <c r="B94" s="51" t="s">
        <v>29</v>
      </c>
      <c r="C94" s="55" t="s">
        <v>446</v>
      </c>
      <c r="D94" s="28" t="s">
        <v>75</v>
      </c>
      <c r="E94" s="28">
        <v>11448348.619999999</v>
      </c>
      <c r="F94" s="28">
        <v>715024159.74670911</v>
      </c>
      <c r="G94" s="56">
        <f t="shared" si="1"/>
        <v>9.0079725024126336E-3</v>
      </c>
    </row>
    <row r="95" spans="2:7" x14ac:dyDescent="0.2">
      <c r="B95" s="53" t="s">
        <v>29</v>
      </c>
      <c r="C95" s="36" t="s">
        <v>121</v>
      </c>
      <c r="D95" s="37" t="s">
        <v>78</v>
      </c>
      <c r="E95" s="37">
        <v>816380000</v>
      </c>
      <c r="F95" s="37">
        <v>827347750.08026218</v>
      </c>
      <c r="G95" s="45">
        <f t="shared" si="1"/>
        <v>1.0423040509982238E-2</v>
      </c>
    </row>
    <row r="96" spans="2:7" x14ac:dyDescent="0.2">
      <c r="B96" s="51" t="s">
        <v>29</v>
      </c>
      <c r="C96" s="55" t="s">
        <v>447</v>
      </c>
      <c r="D96" s="28" t="s">
        <v>75</v>
      </c>
      <c r="E96" s="28">
        <v>6578665.8499999996</v>
      </c>
      <c r="F96" s="28">
        <v>409345293.2787571</v>
      </c>
      <c r="G96" s="56">
        <f t="shared" si="1"/>
        <v>5.1569881878582909E-3</v>
      </c>
    </row>
    <row r="97" spans="2:7" x14ac:dyDescent="0.2">
      <c r="B97" s="53" t="s">
        <v>29</v>
      </c>
      <c r="C97" s="36" t="s">
        <v>383</v>
      </c>
      <c r="D97" s="37" t="s">
        <v>78</v>
      </c>
      <c r="E97" s="37">
        <v>313870000</v>
      </c>
      <c r="F97" s="37">
        <v>317085568.85006088</v>
      </c>
      <c r="G97" s="45">
        <f t="shared" si="1"/>
        <v>3.9946875167477334E-3</v>
      </c>
    </row>
    <row r="98" spans="2:7" x14ac:dyDescent="0.2">
      <c r="B98" s="51" t="s">
        <v>29</v>
      </c>
      <c r="C98" s="55" t="s">
        <v>122</v>
      </c>
      <c r="D98" s="28" t="s">
        <v>78</v>
      </c>
      <c r="E98" s="28">
        <v>755620000</v>
      </c>
      <c r="F98" s="28">
        <v>761091409.91636407</v>
      </c>
      <c r="G98" s="56">
        <f t="shared" si="1"/>
        <v>9.5883340428352896E-3</v>
      </c>
    </row>
    <row r="99" spans="2:7" x14ac:dyDescent="0.2">
      <c r="B99" s="53" t="s">
        <v>29</v>
      </c>
      <c r="C99" s="36" t="s">
        <v>123</v>
      </c>
      <c r="D99" s="37" t="s">
        <v>78</v>
      </c>
      <c r="E99" s="37">
        <v>748310000</v>
      </c>
      <c r="F99" s="37">
        <v>752295178.79434907</v>
      </c>
      <c r="G99" s="45">
        <f t="shared" si="1"/>
        <v>9.4775179158668715E-3</v>
      </c>
    </row>
    <row r="100" spans="2:7" x14ac:dyDescent="0.2">
      <c r="B100" s="51" t="s">
        <v>29</v>
      </c>
      <c r="C100" s="55" t="s">
        <v>448</v>
      </c>
      <c r="D100" s="28" t="s">
        <v>75</v>
      </c>
      <c r="E100" s="28">
        <v>4264816.72</v>
      </c>
      <c r="F100" s="28">
        <v>262950225.51973227</v>
      </c>
      <c r="G100" s="56">
        <f t="shared" si="1"/>
        <v>3.3126830313314464E-3</v>
      </c>
    </row>
    <row r="101" spans="2:7" x14ac:dyDescent="0.2">
      <c r="B101" s="53" t="s">
        <v>29</v>
      </c>
      <c r="C101" s="36" t="s">
        <v>124</v>
      </c>
      <c r="D101" s="37" t="s">
        <v>78</v>
      </c>
      <c r="E101" s="37">
        <v>447000000</v>
      </c>
      <c r="F101" s="37">
        <v>458219206.1132943</v>
      </c>
      <c r="G101" s="45">
        <f t="shared" si="1"/>
        <v>5.7727084497509514E-3</v>
      </c>
    </row>
    <row r="102" spans="2:7" x14ac:dyDescent="0.2">
      <c r="B102" s="51" t="s">
        <v>29</v>
      </c>
      <c r="C102" s="55" t="s">
        <v>125</v>
      </c>
      <c r="D102" s="28" t="s">
        <v>78</v>
      </c>
      <c r="E102" s="28">
        <v>399730000</v>
      </c>
      <c r="F102" s="28">
        <v>409347363.7160967</v>
      </c>
      <c r="G102" s="56">
        <f t="shared" si="1"/>
        <v>5.1570142715120651E-3</v>
      </c>
    </row>
    <row r="103" spans="2:7" x14ac:dyDescent="0.2">
      <c r="B103" s="53" t="s">
        <v>29</v>
      </c>
      <c r="C103" s="36" t="s">
        <v>126</v>
      </c>
      <c r="D103" s="37" t="s">
        <v>78</v>
      </c>
      <c r="E103" s="37">
        <v>301230000</v>
      </c>
      <c r="F103" s="37">
        <v>307175266.89170623</v>
      </c>
      <c r="G103" s="45">
        <f t="shared" si="1"/>
        <v>3.8698361724755505E-3</v>
      </c>
    </row>
    <row r="104" spans="2:7" x14ac:dyDescent="0.2">
      <c r="B104" s="51" t="s">
        <v>29</v>
      </c>
      <c r="C104" s="55" t="s">
        <v>449</v>
      </c>
      <c r="D104" s="28" t="s">
        <v>78</v>
      </c>
      <c r="E104" s="28">
        <v>336500000</v>
      </c>
      <c r="F104" s="28">
        <v>342740974.47930002</v>
      </c>
      <c r="G104" s="56">
        <f t="shared" si="1"/>
        <v>4.3178978381000844E-3</v>
      </c>
    </row>
    <row r="105" spans="2:7" x14ac:dyDescent="0.2">
      <c r="B105" s="53" t="s">
        <v>29</v>
      </c>
      <c r="C105" s="36" t="s">
        <v>127</v>
      </c>
      <c r="D105" s="37" t="s">
        <v>78</v>
      </c>
      <c r="E105" s="37">
        <v>158000000</v>
      </c>
      <c r="F105" s="37">
        <v>160692273.96212271</v>
      </c>
      <c r="G105" s="45">
        <f t="shared" si="1"/>
        <v>2.0244233225821724E-3</v>
      </c>
    </row>
    <row r="106" spans="2:7" x14ac:dyDescent="0.2">
      <c r="B106" s="51" t="s">
        <v>29</v>
      </c>
      <c r="C106" s="55" t="s">
        <v>128</v>
      </c>
      <c r="D106" s="28" t="s">
        <v>75</v>
      </c>
      <c r="E106" s="28">
        <v>1930238.23</v>
      </c>
      <c r="F106" s="28">
        <v>120448960.2308519</v>
      </c>
      <c r="G106" s="56">
        <f t="shared" si="1"/>
        <v>1.5174325327525417E-3</v>
      </c>
    </row>
    <row r="107" spans="2:7" x14ac:dyDescent="0.2">
      <c r="B107" s="53" t="s">
        <v>29</v>
      </c>
      <c r="C107" s="36" t="s">
        <v>129</v>
      </c>
      <c r="D107" s="37" t="s">
        <v>78</v>
      </c>
      <c r="E107" s="37">
        <v>711000000</v>
      </c>
      <c r="F107" s="37">
        <v>720165318.63011992</v>
      </c>
      <c r="G107" s="45">
        <f t="shared" si="1"/>
        <v>9.0727415276560652E-3</v>
      </c>
    </row>
    <row r="108" spans="2:7" x14ac:dyDescent="0.2">
      <c r="B108" s="51" t="s">
        <v>29</v>
      </c>
      <c r="C108" s="55" t="s">
        <v>130</v>
      </c>
      <c r="D108" s="28" t="s">
        <v>78</v>
      </c>
      <c r="E108" s="28">
        <v>255690000</v>
      </c>
      <c r="F108" s="28">
        <v>258106562.00428122</v>
      </c>
      <c r="G108" s="56">
        <f t="shared" si="1"/>
        <v>3.251661893565167E-3</v>
      </c>
    </row>
    <row r="109" spans="2:7" x14ac:dyDescent="0.2">
      <c r="B109" s="53" t="s">
        <v>29</v>
      </c>
      <c r="C109" s="36" t="s">
        <v>384</v>
      </c>
      <c r="D109" s="37" t="s">
        <v>78</v>
      </c>
      <c r="E109" s="37">
        <v>154000000</v>
      </c>
      <c r="F109" s="37">
        <v>154662645.44305938</v>
      </c>
      <c r="G109" s="45">
        <f t="shared" si="1"/>
        <v>1.9484612349252659E-3</v>
      </c>
    </row>
    <row r="110" spans="2:7" x14ac:dyDescent="0.2">
      <c r="B110" s="51" t="s">
        <v>29</v>
      </c>
      <c r="C110" s="55" t="s">
        <v>131</v>
      </c>
      <c r="D110" s="28" t="s">
        <v>78</v>
      </c>
      <c r="E110" s="28">
        <v>180000000</v>
      </c>
      <c r="F110" s="28">
        <v>180074154.95473358</v>
      </c>
      <c r="G110" s="56">
        <f t="shared" si="1"/>
        <v>2.2685989195134989E-3</v>
      </c>
    </row>
    <row r="111" spans="2:7" x14ac:dyDescent="0.2">
      <c r="B111" s="53" t="s">
        <v>29</v>
      </c>
      <c r="C111" s="36" t="s">
        <v>385</v>
      </c>
      <c r="D111" s="37" t="s">
        <v>75</v>
      </c>
      <c r="E111" s="37">
        <v>2926734.09</v>
      </c>
      <c r="F111" s="37">
        <v>180050731.88630861</v>
      </c>
      <c r="G111" s="45">
        <f t="shared" si="1"/>
        <v>2.2683038324826368E-3</v>
      </c>
    </row>
    <row r="112" spans="2:7" x14ac:dyDescent="0.2">
      <c r="B112" s="51" t="s">
        <v>29</v>
      </c>
      <c r="C112" s="55" t="s">
        <v>132</v>
      </c>
      <c r="D112" s="28" t="s">
        <v>78</v>
      </c>
      <c r="E112" s="28">
        <v>213000000</v>
      </c>
      <c r="F112" s="28">
        <v>224149371.50006732</v>
      </c>
      <c r="G112" s="56">
        <f t="shared" si="1"/>
        <v>2.8238645469279523E-3</v>
      </c>
    </row>
    <row r="113" spans="2:7" x14ac:dyDescent="0.2">
      <c r="B113" s="53" t="s">
        <v>29</v>
      </c>
      <c r="C113" s="36" t="s">
        <v>133</v>
      </c>
      <c r="D113" s="37" t="s">
        <v>78</v>
      </c>
      <c r="E113" s="37">
        <v>109150000</v>
      </c>
      <c r="F113" s="37">
        <v>114594444.51597008</v>
      </c>
      <c r="G113" s="45">
        <f t="shared" si="1"/>
        <v>1.4436765402371561E-3</v>
      </c>
    </row>
    <row r="114" spans="2:7" x14ac:dyDescent="0.2">
      <c r="B114" s="51" t="s">
        <v>29</v>
      </c>
      <c r="C114" s="55" t="s">
        <v>135</v>
      </c>
      <c r="D114" s="28" t="s">
        <v>78</v>
      </c>
      <c r="E114" s="28">
        <v>382210000</v>
      </c>
      <c r="F114" s="28">
        <v>400881299.44846076</v>
      </c>
      <c r="G114" s="56">
        <f t="shared" si="1"/>
        <v>5.0503576318909121E-3</v>
      </c>
    </row>
    <row r="115" spans="2:7" x14ac:dyDescent="0.2">
      <c r="B115" s="53" t="s">
        <v>29</v>
      </c>
      <c r="C115" s="36" t="s">
        <v>134</v>
      </c>
      <c r="D115" s="37" t="s">
        <v>78</v>
      </c>
      <c r="E115" s="37">
        <v>176500000</v>
      </c>
      <c r="F115" s="37">
        <v>184354914.52241427</v>
      </c>
      <c r="G115" s="45">
        <f t="shared" si="1"/>
        <v>2.3225285160865254E-3</v>
      </c>
    </row>
    <row r="116" spans="2:7" x14ac:dyDescent="0.2">
      <c r="B116" s="51" t="s">
        <v>29</v>
      </c>
      <c r="C116" s="55" t="s">
        <v>450</v>
      </c>
      <c r="D116" s="28" t="s">
        <v>75</v>
      </c>
      <c r="E116" s="28">
        <v>2431315.34</v>
      </c>
      <c r="F116" s="28">
        <v>155881330.41999114</v>
      </c>
      <c r="G116" s="56">
        <f t="shared" si="1"/>
        <v>1.9638143955306268E-3</v>
      </c>
    </row>
    <row r="117" spans="2:7" x14ac:dyDescent="0.2">
      <c r="B117" s="53" t="s">
        <v>29</v>
      </c>
      <c r="C117" s="36" t="s">
        <v>137</v>
      </c>
      <c r="D117" s="37" t="s">
        <v>78</v>
      </c>
      <c r="E117" s="37">
        <v>425440000</v>
      </c>
      <c r="F117" s="37">
        <v>441424906.14239758</v>
      </c>
      <c r="G117" s="45">
        <f t="shared" si="1"/>
        <v>5.5611315536797786E-3</v>
      </c>
    </row>
    <row r="118" spans="2:7" x14ac:dyDescent="0.2">
      <c r="B118" s="51" t="s">
        <v>29</v>
      </c>
      <c r="C118" s="55" t="s">
        <v>136</v>
      </c>
      <c r="D118" s="28" t="s">
        <v>78</v>
      </c>
      <c r="E118" s="28">
        <v>683540000</v>
      </c>
      <c r="F118" s="28">
        <v>705326855.86399245</v>
      </c>
      <c r="G118" s="56">
        <f t="shared" si="1"/>
        <v>8.8858045371315794E-3</v>
      </c>
    </row>
    <row r="119" spans="2:7" x14ac:dyDescent="0.2">
      <c r="B119" s="53" t="s">
        <v>29</v>
      </c>
      <c r="C119" s="36" t="s">
        <v>451</v>
      </c>
      <c r="D119" s="37" t="s">
        <v>78</v>
      </c>
      <c r="E119" s="37">
        <v>251000000</v>
      </c>
      <c r="F119" s="37">
        <v>258154042.31149158</v>
      </c>
      <c r="G119" s="45">
        <f t="shared" si="1"/>
        <v>3.2522600569921322E-3</v>
      </c>
    </row>
    <row r="120" spans="2:7" x14ac:dyDescent="0.2">
      <c r="B120" s="51" t="s">
        <v>29</v>
      </c>
      <c r="C120" s="55" t="s">
        <v>138</v>
      </c>
      <c r="D120" s="28" t="s">
        <v>78</v>
      </c>
      <c r="E120" s="28">
        <v>124050000</v>
      </c>
      <c r="F120" s="28">
        <v>127445084.87721737</v>
      </c>
      <c r="G120" s="56">
        <f t="shared" si="1"/>
        <v>1.6055706712739533E-3</v>
      </c>
    </row>
    <row r="121" spans="2:7" x14ac:dyDescent="0.2">
      <c r="B121" s="53" t="s">
        <v>29</v>
      </c>
      <c r="C121" s="36" t="s">
        <v>452</v>
      </c>
      <c r="D121" s="37" t="s">
        <v>78</v>
      </c>
      <c r="E121" s="37">
        <v>347770000</v>
      </c>
      <c r="F121" s="37">
        <v>356394909.22125071</v>
      </c>
      <c r="G121" s="45">
        <f t="shared" si="1"/>
        <v>4.4899119819981001E-3</v>
      </c>
    </row>
    <row r="122" spans="2:7" x14ac:dyDescent="0.2">
      <c r="B122" s="51" t="s">
        <v>29</v>
      </c>
      <c r="C122" s="55" t="s">
        <v>453</v>
      </c>
      <c r="D122" s="28" t="s">
        <v>78</v>
      </c>
      <c r="E122" s="28">
        <v>779000000</v>
      </c>
      <c r="F122" s="28">
        <v>793884503.54263294</v>
      </c>
      <c r="G122" s="56">
        <f t="shared" si="1"/>
        <v>1.0001465937230459E-2</v>
      </c>
    </row>
    <row r="123" spans="2:7" x14ac:dyDescent="0.2">
      <c r="B123" s="53" t="s">
        <v>29</v>
      </c>
      <c r="C123" s="36" t="s">
        <v>454</v>
      </c>
      <c r="D123" s="37" t="s">
        <v>75</v>
      </c>
      <c r="E123" s="37">
        <v>1950870.57</v>
      </c>
      <c r="F123" s="37">
        <v>122178485.50457965</v>
      </c>
      <c r="G123" s="45">
        <f t="shared" si="1"/>
        <v>1.5392213295303821E-3</v>
      </c>
    </row>
    <row r="124" spans="2:7" x14ac:dyDescent="0.2">
      <c r="B124" s="51" t="s">
        <v>29</v>
      </c>
      <c r="C124" s="55" t="s">
        <v>455</v>
      </c>
      <c r="D124" s="28" t="s">
        <v>78</v>
      </c>
      <c r="E124" s="28">
        <v>419740000</v>
      </c>
      <c r="F124" s="28">
        <v>426796973.33334339</v>
      </c>
      <c r="G124" s="56">
        <f t="shared" si="1"/>
        <v>5.3768468484499902E-3</v>
      </c>
    </row>
    <row r="125" spans="2:7" x14ac:dyDescent="0.2">
      <c r="B125" s="53" t="s">
        <v>29</v>
      </c>
      <c r="C125" s="36" t="s">
        <v>456</v>
      </c>
      <c r="D125" s="37" t="s">
        <v>78</v>
      </c>
      <c r="E125" s="37">
        <v>456100000</v>
      </c>
      <c r="F125" s="37">
        <v>459533375.80154479</v>
      </c>
      <c r="G125" s="45">
        <f t="shared" si="1"/>
        <v>5.7892645398548966E-3</v>
      </c>
    </row>
    <row r="126" spans="2:7" x14ac:dyDescent="0.2">
      <c r="B126" s="51" t="s">
        <v>29</v>
      </c>
      <c r="C126" s="55" t="s">
        <v>457</v>
      </c>
      <c r="D126" s="28" t="s">
        <v>78</v>
      </c>
      <c r="E126" s="28">
        <v>145500000</v>
      </c>
      <c r="F126" s="28">
        <v>145933339.58847332</v>
      </c>
      <c r="G126" s="56">
        <f t="shared" si="1"/>
        <v>1.8384882416614915E-3</v>
      </c>
    </row>
    <row r="127" spans="2:7" x14ac:dyDescent="0.2">
      <c r="B127" s="53" t="s">
        <v>29</v>
      </c>
      <c r="C127" s="36" t="s">
        <v>458</v>
      </c>
      <c r="D127" s="37" t="s">
        <v>75</v>
      </c>
      <c r="E127" s="37">
        <v>5203675.0999999996</v>
      </c>
      <c r="F127" s="37">
        <v>320199359.98769826</v>
      </c>
      <c r="G127" s="45">
        <f t="shared" si="1"/>
        <v>4.0339154848712576E-3</v>
      </c>
    </row>
    <row r="128" spans="2:7" x14ac:dyDescent="0.2">
      <c r="B128" s="51" t="s">
        <v>29</v>
      </c>
      <c r="C128" s="55" t="s">
        <v>743</v>
      </c>
      <c r="D128" s="28" t="s">
        <v>75</v>
      </c>
      <c r="E128" s="28">
        <v>180000000</v>
      </c>
      <c r="F128" s="28">
        <v>186895003.29484236</v>
      </c>
      <c r="G128" s="56">
        <f t="shared" si="1"/>
        <v>2.3545289030718055E-3</v>
      </c>
    </row>
    <row r="129" spans="2:7" x14ac:dyDescent="0.2">
      <c r="B129" s="53" t="s">
        <v>29</v>
      </c>
      <c r="C129" s="36" t="s">
        <v>744</v>
      </c>
      <c r="D129" s="37" t="s">
        <v>78</v>
      </c>
      <c r="E129" s="37">
        <v>477200000</v>
      </c>
      <c r="F129" s="37">
        <v>496308280.29074705</v>
      </c>
      <c r="G129" s="45">
        <f t="shared" si="1"/>
        <v>6.2525598340096196E-3</v>
      </c>
    </row>
    <row r="130" spans="2:7" x14ac:dyDescent="0.2">
      <c r="B130" s="51" t="s">
        <v>29</v>
      </c>
      <c r="C130" s="55" t="s">
        <v>745</v>
      </c>
      <c r="D130" s="28" t="s">
        <v>78</v>
      </c>
      <c r="E130" s="28">
        <v>1336380000</v>
      </c>
      <c r="F130" s="28">
        <v>1371334364.3623683</v>
      </c>
      <c r="G130" s="56">
        <f t="shared" si="1"/>
        <v>1.7276258539523529E-2</v>
      </c>
    </row>
    <row r="131" spans="2:7" x14ac:dyDescent="0.2">
      <c r="B131" s="53" t="s">
        <v>29</v>
      </c>
      <c r="C131" s="36" t="s">
        <v>746</v>
      </c>
      <c r="D131" s="37" t="s">
        <v>78</v>
      </c>
      <c r="E131" s="37">
        <v>1656000000</v>
      </c>
      <c r="F131" s="37">
        <v>1731559675.7143362</v>
      </c>
      <c r="G131" s="45">
        <f t="shared" si="1"/>
        <v>2.1814426453291694E-2</v>
      </c>
    </row>
    <row r="132" spans="2:7" x14ac:dyDescent="0.2">
      <c r="B132" s="51" t="s">
        <v>29</v>
      </c>
      <c r="C132" s="55" t="s">
        <v>747</v>
      </c>
      <c r="D132" s="28" t="s">
        <v>78</v>
      </c>
      <c r="E132" s="28">
        <v>355170000</v>
      </c>
      <c r="F132" s="28">
        <v>366375893.24881989</v>
      </c>
      <c r="G132" s="56">
        <f t="shared" si="1"/>
        <v>4.6156537886794463E-3</v>
      </c>
    </row>
    <row r="133" spans="2:7" x14ac:dyDescent="0.2">
      <c r="B133" s="53" t="s">
        <v>29</v>
      </c>
      <c r="C133" s="36" t="s">
        <v>748</v>
      </c>
      <c r="D133" s="37" t="s">
        <v>78</v>
      </c>
      <c r="E133" s="37">
        <v>618800000</v>
      </c>
      <c r="F133" s="37">
        <v>632343969.61623096</v>
      </c>
      <c r="G133" s="45">
        <f t="shared" si="1"/>
        <v>7.9663561191936003E-3</v>
      </c>
    </row>
    <row r="134" spans="2:7" x14ac:dyDescent="0.2">
      <c r="B134" s="51" t="s">
        <v>29</v>
      </c>
      <c r="C134" s="55" t="s">
        <v>749</v>
      </c>
      <c r="D134" s="28" t="s">
        <v>78</v>
      </c>
      <c r="E134" s="28">
        <v>1252860000</v>
      </c>
      <c r="F134" s="28">
        <v>1318842089.3128011</v>
      </c>
      <c r="G134" s="56">
        <f t="shared" ref="G134:G150" si="2">F134/$F$202</f>
        <v>1.6614953653821367E-2</v>
      </c>
    </row>
    <row r="135" spans="2:7" x14ac:dyDescent="0.2">
      <c r="B135" s="53" t="s">
        <v>29</v>
      </c>
      <c r="C135" s="36" t="s">
        <v>750</v>
      </c>
      <c r="D135" s="37" t="s">
        <v>78</v>
      </c>
      <c r="E135" s="37">
        <v>524000000</v>
      </c>
      <c r="F135" s="37">
        <v>533238429.54809088</v>
      </c>
      <c r="G135" s="45">
        <f t="shared" si="2"/>
        <v>6.7178109230609196E-3</v>
      </c>
    </row>
    <row r="136" spans="2:7" x14ac:dyDescent="0.2">
      <c r="B136" s="51" t="s">
        <v>29</v>
      </c>
      <c r="C136" s="55" t="s">
        <v>749</v>
      </c>
      <c r="D136" s="28" t="s">
        <v>78</v>
      </c>
      <c r="E136" s="28">
        <v>338000000</v>
      </c>
      <c r="F136" s="28">
        <v>350072018.31074935</v>
      </c>
      <c r="G136" s="56">
        <f t="shared" si="2"/>
        <v>4.4102553344832424E-3</v>
      </c>
    </row>
    <row r="137" spans="2:7" x14ac:dyDescent="0.2">
      <c r="B137" s="53" t="s">
        <v>29</v>
      </c>
      <c r="C137" s="36" t="s">
        <v>751</v>
      </c>
      <c r="D137" s="37" t="s">
        <v>78</v>
      </c>
      <c r="E137" s="37">
        <v>1033000000</v>
      </c>
      <c r="F137" s="37">
        <v>1045726822.3622512</v>
      </c>
      <c r="G137" s="45">
        <f t="shared" si="2"/>
        <v>1.3174210035380352E-2</v>
      </c>
    </row>
    <row r="138" spans="2:7" x14ac:dyDescent="0.2">
      <c r="B138" s="51" t="s">
        <v>29</v>
      </c>
      <c r="C138" s="55" t="s">
        <v>752</v>
      </c>
      <c r="D138" s="28" t="s">
        <v>78</v>
      </c>
      <c r="E138" s="28">
        <v>380900000</v>
      </c>
      <c r="F138" s="28">
        <v>386809673.96670878</v>
      </c>
      <c r="G138" s="56">
        <f t="shared" si="2"/>
        <v>4.873081362724325E-3</v>
      </c>
    </row>
    <row r="139" spans="2:7" x14ac:dyDescent="0.2">
      <c r="B139" s="53" t="s">
        <v>29</v>
      </c>
      <c r="C139" s="36" t="s">
        <v>753</v>
      </c>
      <c r="D139" s="37" t="s">
        <v>78</v>
      </c>
      <c r="E139" s="37">
        <v>768000000</v>
      </c>
      <c r="F139" s="37">
        <v>773415461.07102597</v>
      </c>
      <c r="G139" s="45">
        <f t="shared" si="2"/>
        <v>9.7435941307725243E-3</v>
      </c>
    </row>
    <row r="140" spans="2:7" x14ac:dyDescent="0.2">
      <c r="B140" s="51" t="s">
        <v>29</v>
      </c>
      <c r="C140" s="55" t="s">
        <v>754</v>
      </c>
      <c r="D140" s="28" t="s">
        <v>78</v>
      </c>
      <c r="E140" s="28">
        <v>290000000</v>
      </c>
      <c r="F140" s="28">
        <v>306906709.24907762</v>
      </c>
      <c r="G140" s="56">
        <f t="shared" si="2"/>
        <v>3.8664528464338569E-3</v>
      </c>
    </row>
    <row r="141" spans="2:7" x14ac:dyDescent="0.2">
      <c r="B141" s="53" t="s">
        <v>29</v>
      </c>
      <c r="C141" s="36" t="s">
        <v>320</v>
      </c>
      <c r="D141" s="37" t="s">
        <v>75</v>
      </c>
      <c r="E141" s="37">
        <v>7224095.9299999997</v>
      </c>
      <c r="F141" s="37">
        <v>458859357.45264596</v>
      </c>
      <c r="G141" s="45">
        <f t="shared" si="2"/>
        <v>5.7807731641856428E-3</v>
      </c>
    </row>
    <row r="142" spans="2:7" x14ac:dyDescent="0.2">
      <c r="B142" s="51" t="s">
        <v>29</v>
      </c>
      <c r="C142" s="55" t="s">
        <v>321</v>
      </c>
      <c r="D142" s="28" t="s">
        <v>75</v>
      </c>
      <c r="E142" s="28">
        <v>5320408.5599999996</v>
      </c>
      <c r="F142" s="28">
        <v>333921847.88739854</v>
      </c>
      <c r="G142" s="56">
        <f t="shared" si="2"/>
        <v>4.2067932708596059E-3</v>
      </c>
    </row>
    <row r="143" spans="2:7" x14ac:dyDescent="0.2">
      <c r="B143" s="53" t="s">
        <v>29</v>
      </c>
      <c r="C143" s="36" t="s">
        <v>322</v>
      </c>
      <c r="D143" s="37" t="s">
        <v>75</v>
      </c>
      <c r="E143" s="37">
        <v>6034621.5700000003</v>
      </c>
      <c r="F143" s="37">
        <v>374453396.08774358</v>
      </c>
      <c r="G143" s="45">
        <f t="shared" si="2"/>
        <v>4.7174152780911612E-3</v>
      </c>
    </row>
    <row r="144" spans="2:7" x14ac:dyDescent="0.2">
      <c r="B144" s="51" t="s">
        <v>29</v>
      </c>
      <c r="C144" s="55" t="s">
        <v>323</v>
      </c>
      <c r="D144" s="28" t="s">
        <v>75</v>
      </c>
      <c r="E144" s="28">
        <v>1515651.38</v>
      </c>
      <c r="F144" s="28">
        <v>97079710.908736199</v>
      </c>
      <c r="G144" s="56">
        <f t="shared" si="2"/>
        <v>1.2230235223350272E-3</v>
      </c>
    </row>
    <row r="145" spans="2:7" x14ac:dyDescent="0.2">
      <c r="B145" s="53" t="s">
        <v>29</v>
      </c>
      <c r="C145" s="36" t="s">
        <v>324</v>
      </c>
      <c r="D145" s="37" t="s">
        <v>75</v>
      </c>
      <c r="E145" s="37">
        <v>2048296.61</v>
      </c>
      <c r="F145" s="37">
        <v>129767947.4706322</v>
      </c>
      <c r="G145" s="45">
        <f t="shared" si="2"/>
        <v>1.6348344130414705E-3</v>
      </c>
    </row>
    <row r="146" spans="2:7" x14ac:dyDescent="0.2">
      <c r="B146" s="51" t="s">
        <v>29</v>
      </c>
      <c r="C146" s="55" t="s">
        <v>325</v>
      </c>
      <c r="D146" s="28" t="s">
        <v>75</v>
      </c>
      <c r="E146" s="28">
        <v>5245156.72</v>
      </c>
      <c r="F146" s="28">
        <v>328819218.43475968</v>
      </c>
      <c r="G146" s="56">
        <f t="shared" si="2"/>
        <v>4.1425096446732488E-3</v>
      </c>
    </row>
    <row r="147" spans="2:7" x14ac:dyDescent="0.2">
      <c r="B147" s="53" t="s">
        <v>29</v>
      </c>
      <c r="C147" s="36" t="s">
        <v>326</v>
      </c>
      <c r="D147" s="37" t="s">
        <v>75</v>
      </c>
      <c r="E147" s="37">
        <v>4479031.83</v>
      </c>
      <c r="F147" s="37">
        <v>277324733.12146622</v>
      </c>
      <c r="G147" s="45">
        <f t="shared" si="2"/>
        <v>3.4937750510165015E-3</v>
      </c>
    </row>
    <row r="148" spans="2:7" x14ac:dyDescent="0.2">
      <c r="B148" s="51" t="s">
        <v>29</v>
      </c>
      <c r="C148" s="55" t="s">
        <v>327</v>
      </c>
      <c r="D148" s="28" t="s">
        <v>75</v>
      </c>
      <c r="E148" s="28">
        <v>4699618.6100000003</v>
      </c>
      <c r="F148" s="28">
        <v>301049622.94928855</v>
      </c>
      <c r="G148" s="56">
        <f t="shared" si="2"/>
        <v>3.7926644693369936E-3</v>
      </c>
    </row>
    <row r="149" spans="2:7" x14ac:dyDescent="0.2">
      <c r="B149" s="53" t="s">
        <v>29</v>
      </c>
      <c r="C149" s="36" t="s">
        <v>328</v>
      </c>
      <c r="D149" s="37" t="s">
        <v>75</v>
      </c>
      <c r="E149" s="37">
        <v>4983767.26</v>
      </c>
      <c r="F149" s="37">
        <v>314658865.98718989</v>
      </c>
      <c r="G149" s="45">
        <f t="shared" si="2"/>
        <v>3.9641155810134056E-3</v>
      </c>
    </row>
    <row r="150" spans="2:7" x14ac:dyDescent="0.2">
      <c r="B150" s="51" t="s">
        <v>29</v>
      </c>
      <c r="C150" s="55" t="s">
        <v>329</v>
      </c>
      <c r="D150" s="28" t="s">
        <v>75</v>
      </c>
      <c r="E150" s="28">
        <v>3515340.71</v>
      </c>
      <c r="F150" s="28">
        <v>219711877.07100055</v>
      </c>
      <c r="G150" s="56">
        <f t="shared" si="2"/>
        <v>2.7679603830591355E-3</v>
      </c>
    </row>
    <row r="151" spans="2:7" ht="11.25" customHeight="1" x14ac:dyDescent="0.2">
      <c r="B151" s="205" t="s">
        <v>71</v>
      </c>
      <c r="C151" s="205"/>
      <c r="D151" s="31"/>
      <c r="E151" s="32"/>
      <c r="F151" s="38">
        <f>SUM(F6:F150)</f>
        <v>52083974596.071678</v>
      </c>
      <c r="G151" s="39">
        <f>SUM(G6:G150)</f>
        <v>0.65616106054929868</v>
      </c>
    </row>
    <row r="152" spans="2:7" x14ac:dyDescent="0.2">
      <c r="B152" s="33"/>
      <c r="C152" s="29"/>
      <c r="D152" s="29"/>
      <c r="E152" s="29"/>
      <c r="F152" s="30"/>
      <c r="G152" s="30"/>
    </row>
    <row r="153" spans="2:7" x14ac:dyDescent="0.2">
      <c r="B153" s="199" t="s">
        <v>39</v>
      </c>
      <c r="C153" s="199"/>
      <c r="D153" s="199"/>
      <c r="E153" s="199"/>
      <c r="F153" s="199"/>
      <c r="G153" s="199"/>
    </row>
    <row r="154" spans="2:7" ht="13.15" customHeight="1" x14ac:dyDescent="0.2">
      <c r="B154" s="208" t="s">
        <v>51</v>
      </c>
      <c r="C154" s="136" t="s">
        <v>755</v>
      </c>
      <c r="D154" s="63" t="s">
        <v>78</v>
      </c>
      <c r="E154" s="28">
        <v>80000000</v>
      </c>
      <c r="F154" s="28">
        <v>80064793.72382085</v>
      </c>
      <c r="G154" s="210">
        <f>SUM(F154:F157)/F202</f>
        <v>3.1103369553128783E-3</v>
      </c>
    </row>
    <row r="155" spans="2:7" x14ac:dyDescent="0.2">
      <c r="B155" s="209"/>
      <c r="C155" s="137" t="s">
        <v>756</v>
      </c>
      <c r="D155" s="63" t="s">
        <v>78</v>
      </c>
      <c r="E155" s="28">
        <v>80000000</v>
      </c>
      <c r="F155" s="28">
        <v>80102614.309971452</v>
      </c>
      <c r="G155" s="211"/>
    </row>
    <row r="156" spans="2:7" x14ac:dyDescent="0.2">
      <c r="B156" s="209"/>
      <c r="C156" s="136" t="s">
        <v>757</v>
      </c>
      <c r="D156" s="63" t="s">
        <v>78</v>
      </c>
      <c r="E156" s="28">
        <v>86100000</v>
      </c>
      <c r="F156" s="28">
        <v>86221136.601574615</v>
      </c>
      <c r="G156" s="211"/>
    </row>
    <row r="157" spans="2:7" x14ac:dyDescent="0.2">
      <c r="B157" s="209"/>
      <c r="C157" s="136" t="s">
        <v>758</v>
      </c>
      <c r="D157" s="63" t="s">
        <v>78</v>
      </c>
      <c r="E157" s="28">
        <v>500000</v>
      </c>
      <c r="F157" s="28">
        <v>500094.00180440489</v>
      </c>
      <c r="G157" s="211"/>
    </row>
    <row r="158" spans="2:7" x14ac:dyDescent="0.2">
      <c r="B158" s="202" t="s">
        <v>59</v>
      </c>
      <c r="C158" s="138" t="s">
        <v>759</v>
      </c>
      <c r="D158" s="37" t="s">
        <v>78</v>
      </c>
      <c r="E158" s="37">
        <v>184500000</v>
      </c>
      <c r="F158" s="37">
        <v>184862950.81967214</v>
      </c>
      <c r="G158" s="203">
        <f>SUM(F158:F162)/F202</f>
        <v>6.6870041674985652E-3</v>
      </c>
    </row>
    <row r="159" spans="2:7" x14ac:dyDescent="0.2">
      <c r="B159" s="202"/>
      <c r="C159" s="138" t="s">
        <v>760</v>
      </c>
      <c r="D159" s="37" t="s">
        <v>78</v>
      </c>
      <c r="E159" s="37">
        <v>175250000</v>
      </c>
      <c r="F159" s="37">
        <v>175594754.09836066</v>
      </c>
      <c r="G159" s="203"/>
    </row>
    <row r="160" spans="2:7" x14ac:dyDescent="0.2">
      <c r="B160" s="202"/>
      <c r="C160" s="138" t="s">
        <v>761</v>
      </c>
      <c r="D160" s="37" t="s">
        <v>78</v>
      </c>
      <c r="E160" s="37">
        <v>40000000</v>
      </c>
      <c r="F160" s="37">
        <v>40024590.163934425</v>
      </c>
      <c r="G160" s="203"/>
    </row>
    <row r="161" spans="2:7" x14ac:dyDescent="0.2">
      <c r="B161" s="202"/>
      <c r="C161" s="139" t="s">
        <v>762</v>
      </c>
      <c r="D161" s="37" t="s">
        <v>78</v>
      </c>
      <c r="E161" s="37">
        <v>65000000</v>
      </c>
      <c r="F161" s="37">
        <v>65213114.755930081</v>
      </c>
      <c r="G161" s="203"/>
    </row>
    <row r="162" spans="2:7" x14ac:dyDescent="0.2">
      <c r="B162" s="202"/>
      <c r="C162" s="138" t="s">
        <v>763</v>
      </c>
      <c r="D162" s="37" t="s">
        <v>78</v>
      </c>
      <c r="E162" s="37">
        <v>65000000</v>
      </c>
      <c r="F162" s="37">
        <v>65097677.597460136</v>
      </c>
      <c r="G162" s="203"/>
    </row>
    <row r="163" spans="2:7" ht="22.5" x14ac:dyDescent="0.2">
      <c r="B163" s="51" t="s">
        <v>61</v>
      </c>
      <c r="C163" s="140" t="s">
        <v>764</v>
      </c>
      <c r="D163" s="28" t="s">
        <v>78</v>
      </c>
      <c r="E163" s="28">
        <v>215000000</v>
      </c>
      <c r="F163" s="28">
        <v>215023497.26775956</v>
      </c>
      <c r="G163" s="50">
        <f>SUM(F163:F163)/F202</f>
        <v>2.708895530812154E-3</v>
      </c>
    </row>
    <row r="164" spans="2:7" ht="11.25" customHeight="1" x14ac:dyDescent="0.2">
      <c r="B164" s="202" t="s">
        <v>62</v>
      </c>
      <c r="C164" s="36" t="s">
        <v>765</v>
      </c>
      <c r="D164" s="37" t="s">
        <v>78</v>
      </c>
      <c r="E164" s="37">
        <v>61650000</v>
      </c>
      <c r="F164" s="37">
        <v>61779774.405644774</v>
      </c>
      <c r="G164" s="204">
        <f>SUM(F164:F165)/F202</f>
        <v>1.1946901940602817E-3</v>
      </c>
    </row>
    <row r="165" spans="2:7" x14ac:dyDescent="0.2">
      <c r="B165" s="202"/>
      <c r="C165" s="36" t="s">
        <v>766</v>
      </c>
      <c r="D165" s="37" t="s">
        <v>78</v>
      </c>
      <c r="E165" s="37">
        <v>33000000</v>
      </c>
      <c r="F165" s="37">
        <v>33050927.168632235</v>
      </c>
      <c r="G165" s="204"/>
    </row>
    <row r="166" spans="2:7" x14ac:dyDescent="0.2">
      <c r="B166" s="205" t="s">
        <v>72</v>
      </c>
      <c r="C166" s="206"/>
      <c r="D166" s="31"/>
      <c r="E166" s="31"/>
      <c r="F166" s="38">
        <f>SUM(F154:F165)</f>
        <v>1087535924.9145653</v>
      </c>
      <c r="G166" s="39">
        <f>SUM(G154:G165)</f>
        <v>1.3700926847683878E-2</v>
      </c>
    </row>
    <row r="167" spans="2:7" x14ac:dyDescent="0.2">
      <c r="B167" s="48"/>
      <c r="C167" s="49"/>
      <c r="D167" s="31"/>
      <c r="E167" s="31"/>
      <c r="F167" s="32"/>
      <c r="G167" s="32"/>
    </row>
    <row r="168" spans="2:7" x14ac:dyDescent="0.2">
      <c r="B168" s="199" t="s">
        <v>43</v>
      </c>
      <c r="C168" s="199"/>
      <c r="D168" s="199"/>
      <c r="E168" s="199"/>
      <c r="F168" s="199"/>
      <c r="G168" s="199"/>
    </row>
    <row r="169" spans="2:7" ht="22.5" x14ac:dyDescent="0.2">
      <c r="B169" s="55" t="s">
        <v>96</v>
      </c>
      <c r="C169" s="55" t="s">
        <v>97</v>
      </c>
      <c r="D169" s="28" t="s">
        <v>78</v>
      </c>
      <c r="E169" s="28">
        <v>47905</v>
      </c>
      <c r="F169" s="28">
        <v>1353316250</v>
      </c>
      <c r="G169" s="50">
        <f>F169/$F$202</f>
        <v>1.7049263861778605E-2</v>
      </c>
    </row>
    <row r="170" spans="2:7" x14ac:dyDescent="0.2">
      <c r="B170" s="200" t="s">
        <v>47</v>
      </c>
      <c r="C170" s="201"/>
      <c r="D170" s="29"/>
      <c r="E170" s="29"/>
      <c r="F170" s="40">
        <f>F169</f>
        <v>1353316250</v>
      </c>
      <c r="G170" s="43">
        <f>G169</f>
        <v>1.7049263861778605E-2</v>
      </c>
    </row>
    <row r="171" spans="2:7" x14ac:dyDescent="0.2">
      <c r="B171" s="57"/>
      <c r="C171" s="58"/>
      <c r="D171" s="29"/>
      <c r="E171" s="29"/>
      <c r="F171" s="40"/>
      <c r="G171" s="43"/>
    </row>
    <row r="172" spans="2:7" x14ac:dyDescent="0.2">
      <c r="B172" s="199" t="s">
        <v>44</v>
      </c>
      <c r="C172" s="199"/>
      <c r="D172" s="199"/>
      <c r="E172" s="199"/>
      <c r="F172" s="199"/>
      <c r="G172" s="199"/>
    </row>
    <row r="173" spans="2:7" ht="22.5" x14ac:dyDescent="0.2">
      <c r="B173" s="55" t="s">
        <v>767</v>
      </c>
      <c r="C173" s="55" t="s">
        <v>54</v>
      </c>
      <c r="D173" s="28" t="s">
        <v>78</v>
      </c>
      <c r="E173" s="141">
        <v>1447.7124999994412</v>
      </c>
      <c r="F173" s="28">
        <v>191126.71470742623</v>
      </c>
      <c r="G173" s="50">
        <f>F173/$F$202</f>
        <v>2.4078405842550042E-6</v>
      </c>
    </row>
    <row r="174" spans="2:7" ht="22.5" x14ac:dyDescent="0.2">
      <c r="B174" s="36" t="s">
        <v>768</v>
      </c>
      <c r="C174" s="36" t="s">
        <v>54</v>
      </c>
      <c r="D174" s="37" t="s">
        <v>78</v>
      </c>
      <c r="E174" s="37">
        <v>101.35549999994691</v>
      </c>
      <c r="F174" s="142">
        <v>12158.088866943632</v>
      </c>
      <c r="G174" s="52">
        <f>F174/$F$202</f>
        <v>1.5316927225803641E-7</v>
      </c>
    </row>
    <row r="175" spans="2:7" ht="22.5" x14ac:dyDescent="0.2">
      <c r="B175" s="55" t="s">
        <v>769</v>
      </c>
      <c r="C175" s="55" t="s">
        <v>54</v>
      </c>
      <c r="D175" s="28" t="s">
        <v>78</v>
      </c>
      <c r="E175" s="28">
        <v>114.10149999993155</v>
      </c>
      <c r="F175" s="28">
        <v>12190.010932192687</v>
      </c>
      <c r="G175" s="50">
        <f>F175/$F$202</f>
        <v>1.5357143081738575E-7</v>
      </c>
    </row>
    <row r="176" spans="2:7" x14ac:dyDescent="0.2">
      <c r="B176" s="200" t="s">
        <v>45</v>
      </c>
      <c r="C176" s="200"/>
      <c r="D176" s="29"/>
      <c r="E176" s="29"/>
      <c r="F176" s="40">
        <f>SUM(F173:F175)</f>
        <v>215474.81450656254</v>
      </c>
      <c r="G176" s="43">
        <f>SUM(G173:G175)</f>
        <v>2.7145812873304265E-6</v>
      </c>
    </row>
    <row r="177" spans="2:7" x14ac:dyDescent="0.2">
      <c r="B177" s="196" t="s">
        <v>58</v>
      </c>
      <c r="C177" s="196"/>
      <c r="D177" s="41"/>
      <c r="E177" s="41"/>
      <c r="F177" s="34">
        <f>F151+F166+F170+F176</f>
        <v>54525042245.800751</v>
      </c>
      <c r="G177" s="35">
        <f>G151+G166+G170+G176</f>
        <v>0.68691396584004849</v>
      </c>
    </row>
    <row r="178" spans="2:7" x14ac:dyDescent="0.2">
      <c r="B178" s="28"/>
      <c r="C178" s="55"/>
      <c r="D178" s="28"/>
      <c r="E178" s="28"/>
      <c r="F178" s="28"/>
      <c r="G178" s="28"/>
    </row>
    <row r="179" spans="2:7" x14ac:dyDescent="0.2">
      <c r="B179" s="207" t="s">
        <v>57</v>
      </c>
      <c r="C179" s="207"/>
      <c r="D179" s="207"/>
      <c r="E179" s="207"/>
      <c r="F179" s="207"/>
      <c r="G179" s="207"/>
    </row>
    <row r="180" spans="2:7" x14ac:dyDescent="0.2">
      <c r="B180" s="197" t="s">
        <v>70</v>
      </c>
      <c r="C180" s="197"/>
      <c r="D180" s="143"/>
      <c r="E180" s="143"/>
      <c r="F180" s="143"/>
      <c r="G180" s="143"/>
    </row>
    <row r="181" spans="2:7" ht="18.75" customHeight="1" x14ac:dyDescent="0.2">
      <c r="B181" s="197" t="s">
        <v>42</v>
      </c>
      <c r="C181" s="197"/>
      <c r="D181" s="143"/>
      <c r="E181" s="143"/>
      <c r="F181" s="143"/>
      <c r="G181" s="143"/>
    </row>
    <row r="182" spans="2:7" ht="15" customHeight="1" x14ac:dyDescent="0.2">
      <c r="B182" s="55" t="s">
        <v>491</v>
      </c>
      <c r="C182" s="55" t="s">
        <v>770</v>
      </c>
      <c r="D182" s="28" t="s">
        <v>105</v>
      </c>
      <c r="E182" s="28">
        <v>11010000</v>
      </c>
      <c r="F182" s="28">
        <v>597376675.12146056</v>
      </c>
      <c r="G182" s="50">
        <f>F182/F202</f>
        <v>7.5258333438453697E-3</v>
      </c>
    </row>
    <row r="183" spans="2:7" ht="15" customHeight="1" x14ac:dyDescent="0.2">
      <c r="B183" s="198" t="s">
        <v>71</v>
      </c>
      <c r="C183" s="198"/>
      <c r="D183" s="144"/>
      <c r="E183" s="144"/>
      <c r="F183" s="145">
        <f>F182</f>
        <v>597376675.12146056</v>
      </c>
      <c r="G183" s="146">
        <f>G182</f>
        <v>7.5258333438453697E-3</v>
      </c>
    </row>
    <row r="184" spans="2:7" ht="11.25" customHeight="1" x14ac:dyDescent="0.2">
      <c r="B184" s="199" t="s">
        <v>44</v>
      </c>
      <c r="C184" s="199"/>
      <c r="D184" s="147"/>
      <c r="E184" s="147"/>
      <c r="F184" s="147"/>
      <c r="G184" s="148"/>
    </row>
    <row r="185" spans="2:7" ht="33.75" x14ac:dyDescent="0.2">
      <c r="B185" s="55" t="s">
        <v>771</v>
      </c>
      <c r="C185" s="55" t="s">
        <v>54</v>
      </c>
      <c r="D185" s="28" t="s">
        <v>75</v>
      </c>
      <c r="E185" s="28">
        <v>275465</v>
      </c>
      <c r="F185" s="28">
        <v>846393118.5438751</v>
      </c>
      <c r="G185" s="50">
        <f>F185/$F$202</f>
        <v>1.0662976675886501E-2</v>
      </c>
    </row>
    <row r="186" spans="2:7" ht="45" x14ac:dyDescent="0.2">
      <c r="B186" s="36" t="s">
        <v>772</v>
      </c>
      <c r="C186" s="36" t="s">
        <v>54</v>
      </c>
      <c r="D186" s="37" t="s">
        <v>75</v>
      </c>
      <c r="E186" s="37">
        <v>134.97999999999999</v>
      </c>
      <c r="F186" s="37">
        <v>1414836434.7949998</v>
      </c>
      <c r="G186" s="52">
        <f t="shared" ref="G186:G196" si="3">F186/$F$202</f>
        <v>1.7824303593545171E-2</v>
      </c>
    </row>
    <row r="187" spans="2:7" ht="33.75" x14ac:dyDescent="0.2">
      <c r="B187" s="55" t="s">
        <v>773</v>
      </c>
      <c r="C187" s="55" t="s">
        <v>54</v>
      </c>
      <c r="D187" s="28" t="s">
        <v>105</v>
      </c>
      <c r="E187" s="28">
        <v>426090</v>
      </c>
      <c r="F187" s="28">
        <v>1440329491.1508298</v>
      </c>
      <c r="G187" s="50">
        <f t="shared" si="3"/>
        <v>1.8145468616468478E-2</v>
      </c>
    </row>
    <row r="188" spans="2:7" ht="22.5" x14ac:dyDescent="0.2">
      <c r="B188" s="36" t="s">
        <v>774</v>
      </c>
      <c r="C188" s="36" t="s">
        <v>54</v>
      </c>
      <c r="D188" s="37" t="s">
        <v>105</v>
      </c>
      <c r="E188" s="37">
        <v>117595</v>
      </c>
      <c r="F188" s="37">
        <v>3730761344.5693645</v>
      </c>
      <c r="G188" s="52">
        <f t="shared" si="3"/>
        <v>4.7000643470354417E-2</v>
      </c>
    </row>
    <row r="189" spans="2:7" ht="22.5" x14ac:dyDescent="0.2">
      <c r="B189" s="55" t="s">
        <v>775</v>
      </c>
      <c r="C189" s="55" t="s">
        <v>54</v>
      </c>
      <c r="D189" s="28" t="s">
        <v>105</v>
      </c>
      <c r="E189" s="28">
        <v>216315</v>
      </c>
      <c r="F189" s="28">
        <v>1496571487.9087498</v>
      </c>
      <c r="G189" s="50">
        <f t="shared" si="3"/>
        <v>1.8854013010906272E-2</v>
      </c>
    </row>
    <row r="190" spans="2:7" ht="33.75" x14ac:dyDescent="0.2">
      <c r="B190" s="36" t="s">
        <v>776</v>
      </c>
      <c r="C190" s="36" t="s">
        <v>54</v>
      </c>
      <c r="D190" s="37" t="s">
        <v>105</v>
      </c>
      <c r="E190" s="37">
        <v>903230</v>
      </c>
      <c r="F190" s="37">
        <v>3015465591.2786999</v>
      </c>
      <c r="G190" s="52">
        <f t="shared" si="3"/>
        <v>3.7989249395198495E-2</v>
      </c>
    </row>
    <row r="191" spans="2:7" ht="33.75" x14ac:dyDescent="0.2">
      <c r="B191" s="55" t="s">
        <v>269</v>
      </c>
      <c r="C191" s="55" t="s">
        <v>54</v>
      </c>
      <c r="D191" s="28" t="s">
        <v>105</v>
      </c>
      <c r="E191" s="28">
        <v>508800</v>
      </c>
      <c r="F191" s="28">
        <v>3859253990.6111999</v>
      </c>
      <c r="G191" s="50">
        <f t="shared" si="3"/>
        <v>4.8619411460959258E-2</v>
      </c>
    </row>
    <row r="192" spans="2:7" ht="33.75" x14ac:dyDescent="0.2">
      <c r="B192" s="36" t="s">
        <v>777</v>
      </c>
      <c r="C192" s="36" t="s">
        <v>54</v>
      </c>
      <c r="D192" s="37" t="s">
        <v>105</v>
      </c>
      <c r="E192" s="37">
        <v>585320</v>
      </c>
      <c r="F192" s="37">
        <v>2624092867.8093596</v>
      </c>
      <c r="G192" s="52">
        <f t="shared" si="3"/>
        <v>3.3058682108555996E-2</v>
      </c>
    </row>
    <row r="193" spans="2:7" ht="33.75" x14ac:dyDescent="0.2">
      <c r="B193" s="55" t="s">
        <v>778</v>
      </c>
      <c r="C193" s="55" t="s">
        <v>54</v>
      </c>
      <c r="D193" s="28" t="s">
        <v>105</v>
      </c>
      <c r="E193" s="28">
        <v>729000</v>
      </c>
      <c r="F193" s="28">
        <v>2317039155.5939999</v>
      </c>
      <c r="G193" s="50">
        <f t="shared" si="3"/>
        <v>2.9190377298576587E-2</v>
      </c>
    </row>
    <row r="194" spans="2:7" ht="33.75" x14ac:dyDescent="0.2">
      <c r="B194" s="36" t="s">
        <v>779</v>
      </c>
      <c r="C194" s="36" t="s">
        <v>54</v>
      </c>
      <c r="D194" s="37" t="s">
        <v>105</v>
      </c>
      <c r="E194" s="149">
        <f>39400+23100+14380+11320+26090+29500+22800+14550+7330+14590+15300+14800+14700+13870+16850</f>
        <v>278580</v>
      </c>
      <c r="F194" s="37">
        <v>1720509139.2353399</v>
      </c>
      <c r="G194" s="52">
        <f t="shared" si="3"/>
        <v>2.1675210278029912E-2</v>
      </c>
    </row>
    <row r="195" spans="2:7" ht="45" x14ac:dyDescent="0.2">
      <c r="B195" s="55" t="s">
        <v>780</v>
      </c>
      <c r="C195" s="55" t="s">
        <v>54</v>
      </c>
      <c r="D195" s="28" t="s">
        <v>105</v>
      </c>
      <c r="E195" s="28">
        <v>325100</v>
      </c>
      <c r="F195" s="28">
        <v>611590592.46149993</v>
      </c>
      <c r="G195" s="50">
        <f t="shared" si="3"/>
        <v>7.7049022253723896E-3</v>
      </c>
    </row>
    <row r="196" spans="2:7" ht="33.75" x14ac:dyDescent="0.2">
      <c r="B196" s="36" t="s">
        <v>660</v>
      </c>
      <c r="C196" s="36" t="s">
        <v>54</v>
      </c>
      <c r="D196" s="37" t="s">
        <v>105</v>
      </c>
      <c r="E196" s="37">
        <v>202400</v>
      </c>
      <c r="F196" s="37">
        <v>524487136.45679998</v>
      </c>
      <c r="G196" s="52">
        <f t="shared" si="3"/>
        <v>6.6075609315713636E-3</v>
      </c>
    </row>
    <row r="197" spans="2:7" x14ac:dyDescent="0.2">
      <c r="B197" s="200" t="s">
        <v>45</v>
      </c>
      <c r="C197" s="201"/>
      <c r="D197" s="29"/>
      <c r="E197" s="29"/>
      <c r="F197" s="40">
        <f>SUM(F185:F196)</f>
        <v>23601330350.414715</v>
      </c>
      <c r="G197" s="43">
        <f>SUM(G185:G196)</f>
        <v>0.29733279906542492</v>
      </c>
    </row>
    <row r="198" spans="2:7" x14ac:dyDescent="0.2">
      <c r="B198" s="196" t="s">
        <v>48</v>
      </c>
      <c r="C198" s="196"/>
      <c r="D198" s="41"/>
      <c r="E198" s="41"/>
      <c r="F198" s="34">
        <f>F197+F183</f>
        <v>24198707025.536175</v>
      </c>
      <c r="G198" s="42">
        <f>G197+G183</f>
        <v>0.3048586324092703</v>
      </c>
    </row>
    <row r="199" spans="2:7" x14ac:dyDescent="0.2">
      <c r="B199" s="196" t="s">
        <v>55</v>
      </c>
      <c r="C199" s="196"/>
      <c r="D199" s="41"/>
      <c r="E199" s="41"/>
      <c r="F199" s="34">
        <f>F177+F198</f>
        <v>78723749271.336929</v>
      </c>
      <c r="G199" s="42">
        <f>G177+G198</f>
        <v>0.99177259824931885</v>
      </c>
    </row>
    <row r="200" spans="2:7" x14ac:dyDescent="0.2">
      <c r="B200" s="55" t="s">
        <v>31</v>
      </c>
      <c r="C200" s="54"/>
      <c r="D200" s="28"/>
      <c r="E200" s="28"/>
      <c r="F200" s="28">
        <v>640517893.11592698</v>
      </c>
      <c r="G200" s="50">
        <f>F200/$F$202</f>
        <v>8.0693323293235756E-3</v>
      </c>
    </row>
    <row r="201" spans="2:7" ht="12.75" customHeight="1" x14ac:dyDescent="0.2">
      <c r="B201" s="55" t="s">
        <v>32</v>
      </c>
      <c r="C201" s="54"/>
      <c r="D201" s="28"/>
      <c r="E201" s="28"/>
      <c r="F201" s="28">
        <v>12547047.091645587</v>
      </c>
      <c r="G201" s="50">
        <f>F201/$F$202</f>
        <v>1.5806942135781452E-4</v>
      </c>
    </row>
    <row r="202" spans="2:7" x14ac:dyDescent="0.2">
      <c r="B202" s="196" t="s">
        <v>49</v>
      </c>
      <c r="C202" s="196"/>
      <c r="D202" s="41"/>
      <c r="E202" s="41"/>
      <c r="F202" s="34">
        <f>F199+F200+F201</f>
        <v>79376814211.544495</v>
      </c>
      <c r="G202" s="42">
        <f>G199+G200+G201</f>
        <v>1.0000000000000002</v>
      </c>
    </row>
    <row r="203" spans="2:7" x14ac:dyDescent="0.2">
      <c r="B203" s="25"/>
      <c r="C203" s="26"/>
      <c r="D203" s="26"/>
      <c r="E203" s="26"/>
      <c r="F203" s="26"/>
      <c r="G203" s="26"/>
    </row>
    <row r="205" spans="2:7" x14ac:dyDescent="0.2">
      <c r="B205" s="23"/>
    </row>
    <row r="208" spans="2:7" x14ac:dyDescent="0.2">
      <c r="B208" s="27" t="s">
        <v>27</v>
      </c>
    </row>
    <row r="211" spans="6:6" x14ac:dyDescent="0.2">
      <c r="F211" s="150"/>
    </row>
    <row r="213" spans="6:6" x14ac:dyDescent="0.2">
      <c r="F213" s="150"/>
    </row>
  </sheetData>
  <mergeCells count="26">
    <mergeCell ref="B154:B157"/>
    <mergeCell ref="G154:G157"/>
    <mergeCell ref="B3:G3"/>
    <mergeCell ref="B4:G4"/>
    <mergeCell ref="B5:G5"/>
    <mergeCell ref="B151:C151"/>
    <mergeCell ref="B153:G153"/>
    <mergeCell ref="B180:C180"/>
    <mergeCell ref="B158:B162"/>
    <mergeCell ref="G158:G162"/>
    <mergeCell ref="B164:B165"/>
    <mergeCell ref="G164:G165"/>
    <mergeCell ref="B166:C166"/>
    <mergeCell ref="B168:G168"/>
    <mergeCell ref="B170:C170"/>
    <mergeCell ref="B172:G172"/>
    <mergeCell ref="B176:C176"/>
    <mergeCell ref="B177:C177"/>
    <mergeCell ref="B179:G179"/>
    <mergeCell ref="B202:C202"/>
    <mergeCell ref="B181:C181"/>
    <mergeCell ref="B183:C183"/>
    <mergeCell ref="B184:C184"/>
    <mergeCell ref="B197:C197"/>
    <mergeCell ref="B198:C198"/>
    <mergeCell ref="B199:C199"/>
  </mergeCells>
  <hyperlinks>
    <hyperlink ref="B208" location="'2 Содржина'!A1" display="Содржина / Table of Contents" xr:uid="{DB86A14B-0B29-4388-96F3-D4DAB8159F2A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E352-1160-441C-9DDE-EE628E74F3B1}">
  <sheetPr>
    <tabColor rgb="FF1F5F9E"/>
  </sheetPr>
  <dimension ref="B1:G150"/>
  <sheetViews>
    <sheetView showGridLines="0" zoomScaleNormal="100" workbookViewId="0">
      <selection activeCell="A133" sqref="A133:XFD133"/>
    </sheetView>
  </sheetViews>
  <sheetFormatPr defaultColWidth="9.140625" defaultRowHeight="11.25" x14ac:dyDescent="0.2"/>
  <cols>
    <col min="1" max="1" width="1.140625" style="14" customWidth="1"/>
    <col min="2" max="2" width="14" style="14" customWidth="1"/>
    <col min="3" max="3" width="40.7109375" style="14" customWidth="1"/>
    <col min="4" max="4" width="6.7109375" style="14" customWidth="1"/>
    <col min="5" max="5" width="10.85546875" style="14" customWidth="1"/>
    <col min="6" max="6" width="11.42578125" style="14" customWidth="1"/>
    <col min="7" max="7" width="12.140625" style="14" customWidth="1"/>
    <col min="8" max="8" width="1.28515625" style="14" customWidth="1"/>
    <col min="9" max="9" width="9.140625" style="14"/>
    <col min="10" max="10" width="35.7109375" style="14" customWidth="1"/>
    <col min="11" max="16384" width="9.140625" style="14"/>
  </cols>
  <sheetData>
    <row r="1" spans="2:7" x14ac:dyDescent="0.2">
      <c r="B1" s="166" t="s">
        <v>117</v>
      </c>
      <c r="C1" s="166"/>
      <c r="D1" s="166"/>
      <c r="E1" s="166"/>
      <c r="F1" s="166"/>
      <c r="G1" s="167" t="s">
        <v>493</v>
      </c>
    </row>
    <row r="2" spans="2:7" ht="46.5" customHeight="1" x14ac:dyDescent="0.2">
      <c r="B2" s="24" t="s">
        <v>26</v>
      </c>
      <c r="C2" s="24" t="s">
        <v>24</v>
      </c>
      <c r="D2" s="24" t="s">
        <v>25</v>
      </c>
      <c r="E2" s="24" t="s">
        <v>33</v>
      </c>
      <c r="F2" s="24" t="s">
        <v>22</v>
      </c>
      <c r="G2" s="24" t="s">
        <v>23</v>
      </c>
    </row>
    <row r="3" spans="2:7" ht="15.75" customHeight="1" x14ac:dyDescent="0.2">
      <c r="B3" s="196" t="s">
        <v>40</v>
      </c>
      <c r="C3" s="196"/>
      <c r="D3" s="196"/>
      <c r="E3" s="196"/>
      <c r="F3" s="196"/>
      <c r="G3" s="196"/>
    </row>
    <row r="4" spans="2:7" ht="12.75" customHeight="1" x14ac:dyDescent="0.2">
      <c r="B4" s="199" t="s">
        <v>41</v>
      </c>
      <c r="C4" s="199"/>
      <c r="D4" s="199"/>
      <c r="E4" s="199"/>
      <c r="F4" s="199"/>
      <c r="G4" s="199"/>
    </row>
    <row r="5" spans="2:7" ht="10.15" customHeight="1" x14ac:dyDescent="0.2">
      <c r="B5" s="215" t="s">
        <v>42</v>
      </c>
      <c r="C5" s="215"/>
      <c r="D5" s="215"/>
      <c r="E5" s="215"/>
      <c r="F5" s="215"/>
      <c r="G5" s="215"/>
    </row>
    <row r="6" spans="2:7" ht="10.15" customHeight="1" x14ac:dyDescent="0.2">
      <c r="B6" s="51" t="s">
        <v>29</v>
      </c>
      <c r="C6" s="55" t="s">
        <v>370</v>
      </c>
      <c r="D6" s="28" t="s">
        <v>75</v>
      </c>
      <c r="E6" s="28">
        <v>258748</v>
      </c>
      <c r="F6" s="28">
        <v>7368919.1653819866</v>
      </c>
      <c r="G6" s="50">
        <f t="shared" ref="G6:G69" si="0">F6/$F$144</f>
        <v>5.7398921774779767E-4</v>
      </c>
    </row>
    <row r="7" spans="2:7" ht="10.15" customHeight="1" x14ac:dyDescent="0.2">
      <c r="B7" s="53" t="s">
        <v>29</v>
      </c>
      <c r="C7" s="36" t="s">
        <v>823</v>
      </c>
      <c r="D7" s="37" t="s">
        <v>78</v>
      </c>
      <c r="E7" s="37">
        <v>5500</v>
      </c>
      <c r="F7" s="37">
        <v>56328552.666625559</v>
      </c>
      <c r="G7" s="52">
        <f t="shared" si="0"/>
        <v>4.3876152195931996E-3</v>
      </c>
    </row>
    <row r="8" spans="2:7" ht="10.15" customHeight="1" x14ac:dyDescent="0.2">
      <c r="B8" s="51" t="s">
        <v>29</v>
      </c>
      <c r="C8" s="55" t="s">
        <v>696</v>
      </c>
      <c r="D8" s="28" t="s">
        <v>75</v>
      </c>
      <c r="E8" s="28">
        <v>1500</v>
      </c>
      <c r="F8" s="28">
        <v>15590971.938014807</v>
      </c>
      <c r="G8" s="50">
        <f t="shared" si="0"/>
        <v>1.2144318027900482E-3</v>
      </c>
    </row>
    <row r="9" spans="2:7" ht="10.15" customHeight="1" x14ac:dyDescent="0.2">
      <c r="B9" s="53" t="s">
        <v>29</v>
      </c>
      <c r="C9" s="36" t="s">
        <v>824</v>
      </c>
      <c r="D9" s="37" t="s">
        <v>75</v>
      </c>
      <c r="E9" s="37">
        <v>1250</v>
      </c>
      <c r="F9" s="37">
        <v>12636066.775916049</v>
      </c>
      <c r="G9" s="52">
        <f t="shared" si="0"/>
        <v>9.8426457413052816E-4</v>
      </c>
    </row>
    <row r="10" spans="2:7" ht="10.15" customHeight="1" x14ac:dyDescent="0.2">
      <c r="B10" s="51" t="s">
        <v>29</v>
      </c>
      <c r="C10" s="55" t="s">
        <v>199</v>
      </c>
      <c r="D10" s="28" t="s">
        <v>78</v>
      </c>
      <c r="E10" s="28">
        <v>2000</v>
      </c>
      <c r="F10" s="28">
        <v>20421411.333241776</v>
      </c>
      <c r="G10" s="50">
        <f t="shared" si="0"/>
        <v>1.5906905277968039E-3</v>
      </c>
    </row>
    <row r="11" spans="2:7" ht="10.15" customHeight="1" x14ac:dyDescent="0.2">
      <c r="B11" s="53" t="s">
        <v>29</v>
      </c>
      <c r="C11" s="36" t="s">
        <v>202</v>
      </c>
      <c r="D11" s="37" t="s">
        <v>78</v>
      </c>
      <c r="E11" s="37">
        <v>434</v>
      </c>
      <c r="F11" s="37">
        <v>4303856.5400628438</v>
      </c>
      <c r="G11" s="52">
        <f t="shared" si="0"/>
        <v>3.3524146394966689E-4</v>
      </c>
    </row>
    <row r="12" spans="2:7" ht="10.15" customHeight="1" x14ac:dyDescent="0.2">
      <c r="B12" s="51" t="s">
        <v>29</v>
      </c>
      <c r="C12" s="55" t="s">
        <v>206</v>
      </c>
      <c r="D12" s="28" t="s">
        <v>78</v>
      </c>
      <c r="E12" s="28">
        <v>3749</v>
      </c>
      <c r="F12" s="28">
        <v>39947151.961748637</v>
      </c>
      <c r="G12" s="50">
        <f t="shared" si="0"/>
        <v>3.1116143346359947E-3</v>
      </c>
    </row>
    <row r="13" spans="2:7" ht="10.15" customHeight="1" x14ac:dyDescent="0.2">
      <c r="B13" s="53" t="s">
        <v>29</v>
      </c>
      <c r="C13" s="36" t="s">
        <v>207</v>
      </c>
      <c r="D13" s="37" t="s">
        <v>78</v>
      </c>
      <c r="E13" s="37">
        <v>4500</v>
      </c>
      <c r="F13" s="37">
        <v>45907991.507114522</v>
      </c>
      <c r="G13" s="52">
        <f t="shared" si="0"/>
        <v>3.5759236249099562E-3</v>
      </c>
    </row>
    <row r="14" spans="2:7" ht="10.15" customHeight="1" x14ac:dyDescent="0.2">
      <c r="B14" s="51" t="s">
        <v>29</v>
      </c>
      <c r="C14" s="55" t="s">
        <v>208</v>
      </c>
      <c r="D14" s="28" t="s">
        <v>75</v>
      </c>
      <c r="E14" s="28">
        <v>460</v>
      </c>
      <c r="F14" s="28">
        <v>4647337.9731091168</v>
      </c>
      <c r="G14" s="50">
        <f t="shared" si="0"/>
        <v>3.6199635630773804E-4</v>
      </c>
    </row>
    <row r="15" spans="2:7" ht="10.15" customHeight="1" x14ac:dyDescent="0.2">
      <c r="B15" s="53" t="s">
        <v>29</v>
      </c>
      <c r="C15" s="36" t="s">
        <v>209</v>
      </c>
      <c r="D15" s="37" t="s">
        <v>78</v>
      </c>
      <c r="E15" s="37">
        <v>4039</v>
      </c>
      <c r="F15" s="37">
        <v>40743329.506849319</v>
      </c>
      <c r="G15" s="52">
        <f t="shared" si="0"/>
        <v>3.1736312079445801E-3</v>
      </c>
    </row>
    <row r="16" spans="2:7" ht="10.15" customHeight="1" x14ac:dyDescent="0.2">
      <c r="B16" s="51" t="s">
        <v>29</v>
      </c>
      <c r="C16" s="55" t="s">
        <v>210</v>
      </c>
      <c r="D16" s="28" t="s">
        <v>78</v>
      </c>
      <c r="E16" s="28">
        <v>11186</v>
      </c>
      <c r="F16" s="28">
        <v>115913622.52054794</v>
      </c>
      <c r="G16" s="50">
        <f t="shared" si="0"/>
        <v>9.0288912150706026E-3</v>
      </c>
    </row>
    <row r="17" spans="2:7" ht="10.15" customHeight="1" x14ac:dyDescent="0.2">
      <c r="B17" s="53" t="s">
        <v>29</v>
      </c>
      <c r="C17" s="36" t="s">
        <v>212</v>
      </c>
      <c r="D17" s="37" t="s">
        <v>78</v>
      </c>
      <c r="E17" s="168">
        <v>2239</v>
      </c>
      <c r="F17" s="37">
        <v>22835866.874316938</v>
      </c>
      <c r="G17" s="52">
        <f t="shared" si="0"/>
        <v>1.7787603676478329E-3</v>
      </c>
    </row>
    <row r="18" spans="2:7" ht="10.15" customHeight="1" x14ac:dyDescent="0.2">
      <c r="B18" s="51" t="s">
        <v>29</v>
      </c>
      <c r="C18" s="55" t="s">
        <v>213</v>
      </c>
      <c r="D18" s="28" t="s">
        <v>78</v>
      </c>
      <c r="E18" s="28">
        <v>4232</v>
      </c>
      <c r="F18" s="28">
        <v>43006134.398910969</v>
      </c>
      <c r="G18" s="50">
        <f t="shared" si="0"/>
        <v>3.3498884826901132E-3</v>
      </c>
    </row>
    <row r="19" spans="2:7" ht="10.15" customHeight="1" x14ac:dyDescent="0.2">
      <c r="B19" s="53" t="s">
        <v>29</v>
      </c>
      <c r="C19" s="36" t="s">
        <v>216</v>
      </c>
      <c r="D19" s="37" t="s">
        <v>78</v>
      </c>
      <c r="E19" s="37">
        <v>2500</v>
      </c>
      <c r="F19" s="37">
        <v>25603887.975974586</v>
      </c>
      <c r="G19" s="52">
        <f t="shared" si="0"/>
        <v>1.9943705855362129E-3</v>
      </c>
    </row>
    <row r="20" spans="2:7" ht="10.15" customHeight="1" x14ac:dyDescent="0.2">
      <c r="B20" s="51" t="s">
        <v>29</v>
      </c>
      <c r="C20" s="55" t="s">
        <v>217</v>
      </c>
      <c r="D20" s="28" t="s">
        <v>78</v>
      </c>
      <c r="E20" s="28">
        <v>3000</v>
      </c>
      <c r="F20" s="28">
        <v>30625509.834231548</v>
      </c>
      <c r="G20" s="50">
        <f t="shared" si="0"/>
        <v>2.3855211379519609E-3</v>
      </c>
    </row>
    <row r="21" spans="2:7" ht="10.15" customHeight="1" x14ac:dyDescent="0.2">
      <c r="B21" s="53" t="s">
        <v>29</v>
      </c>
      <c r="C21" s="36" t="s">
        <v>218</v>
      </c>
      <c r="D21" s="37" t="s">
        <v>78</v>
      </c>
      <c r="E21" s="37">
        <v>18450</v>
      </c>
      <c r="F21" s="37">
        <v>187789351.4435139</v>
      </c>
      <c r="G21" s="52">
        <f t="shared" si="0"/>
        <v>1.4627526848551238E-2</v>
      </c>
    </row>
    <row r="22" spans="2:7" ht="10.15" customHeight="1" x14ac:dyDescent="0.2">
      <c r="B22" s="51" t="s">
        <v>29</v>
      </c>
      <c r="C22" s="55" t="s">
        <v>220</v>
      </c>
      <c r="D22" s="28" t="s">
        <v>78</v>
      </c>
      <c r="E22" s="28">
        <v>21505</v>
      </c>
      <c r="F22" s="28">
        <v>217952043.18314001</v>
      </c>
      <c r="G22" s="50">
        <f t="shared" si="0"/>
        <v>1.6976997571222476E-2</v>
      </c>
    </row>
    <row r="23" spans="2:7" ht="10.15" customHeight="1" x14ac:dyDescent="0.2">
      <c r="B23" s="53" t="s">
        <v>29</v>
      </c>
      <c r="C23" s="36" t="s">
        <v>237</v>
      </c>
      <c r="D23" s="37" t="s">
        <v>78</v>
      </c>
      <c r="E23" s="37">
        <v>3000</v>
      </c>
      <c r="F23" s="37">
        <v>31127459.437975403</v>
      </c>
      <c r="G23" s="52">
        <f t="shared" si="0"/>
        <v>2.4246196344798188E-3</v>
      </c>
    </row>
    <row r="24" spans="2:7" ht="10.15" customHeight="1" x14ac:dyDescent="0.2">
      <c r="B24" s="51" t="s">
        <v>29</v>
      </c>
      <c r="C24" s="55" t="s">
        <v>222</v>
      </c>
      <c r="D24" s="28" t="s">
        <v>78</v>
      </c>
      <c r="E24" s="28">
        <v>6460</v>
      </c>
      <c r="F24" s="28">
        <v>65254849.315068491</v>
      </c>
      <c r="G24" s="50">
        <f t="shared" si="0"/>
        <v>5.0829136637251969E-3</v>
      </c>
    </row>
    <row r="25" spans="2:7" ht="10.15" customHeight="1" x14ac:dyDescent="0.2">
      <c r="B25" s="53" t="s">
        <v>29</v>
      </c>
      <c r="C25" s="36" t="s">
        <v>223</v>
      </c>
      <c r="D25" s="37" t="s">
        <v>78</v>
      </c>
      <c r="E25" s="37">
        <v>11050</v>
      </c>
      <c r="F25" s="37">
        <v>111302260.2739726</v>
      </c>
      <c r="G25" s="52">
        <f t="shared" si="0"/>
        <v>8.6696971257802635E-3</v>
      </c>
    </row>
    <row r="26" spans="2:7" ht="10.15" customHeight="1" x14ac:dyDescent="0.2">
      <c r="B26" s="51" t="s">
        <v>29</v>
      </c>
      <c r="C26" s="55" t="s">
        <v>825</v>
      </c>
      <c r="D26" s="28" t="s">
        <v>78</v>
      </c>
      <c r="E26" s="28">
        <v>34150</v>
      </c>
      <c r="F26" s="28">
        <v>343326041.74149477</v>
      </c>
      <c r="G26" s="50">
        <f t="shared" si="0"/>
        <v>2.6742788421052373E-2</v>
      </c>
    </row>
    <row r="27" spans="2:7" ht="10.15" customHeight="1" x14ac:dyDescent="0.2">
      <c r="B27" s="53" t="s">
        <v>29</v>
      </c>
      <c r="C27" s="36" t="s">
        <v>218</v>
      </c>
      <c r="D27" s="37" t="s">
        <v>78</v>
      </c>
      <c r="E27" s="37">
        <v>4050</v>
      </c>
      <c r="F27" s="37">
        <v>41221931.006063998</v>
      </c>
      <c r="G27" s="52">
        <f t="shared" si="0"/>
        <v>3.2109110442383082E-3</v>
      </c>
    </row>
    <row r="28" spans="2:7" ht="10.15" customHeight="1" x14ac:dyDescent="0.2">
      <c r="B28" s="51" t="s">
        <v>29</v>
      </c>
      <c r="C28" s="55" t="s">
        <v>220</v>
      </c>
      <c r="D28" s="28" t="s">
        <v>78</v>
      </c>
      <c r="E28" s="28">
        <v>3795</v>
      </c>
      <c r="F28" s="28">
        <v>38462125.267612942</v>
      </c>
      <c r="G28" s="50">
        <f t="shared" si="0"/>
        <v>2.9959407478627898E-3</v>
      </c>
    </row>
    <row r="29" spans="2:7" ht="10.15" customHeight="1" x14ac:dyDescent="0.2">
      <c r="B29" s="53" t="s">
        <v>29</v>
      </c>
      <c r="C29" s="36" t="s">
        <v>222</v>
      </c>
      <c r="D29" s="37" t="s">
        <v>78</v>
      </c>
      <c r="E29" s="37">
        <v>1140</v>
      </c>
      <c r="F29" s="37">
        <v>11516178.740555521</v>
      </c>
      <c r="G29" s="52">
        <f t="shared" si="0"/>
        <v>8.970328318688547E-4</v>
      </c>
    </row>
    <row r="30" spans="2:7" ht="10.15" customHeight="1" x14ac:dyDescent="0.2">
      <c r="B30" s="51" t="s">
        <v>29</v>
      </c>
      <c r="C30" s="55" t="s">
        <v>223</v>
      </c>
      <c r="D30" s="28" t="s">
        <v>78</v>
      </c>
      <c r="E30" s="28">
        <v>1950</v>
      </c>
      <c r="F30" s="28">
        <v>19641908.204943083</v>
      </c>
      <c r="G30" s="50">
        <f t="shared" si="0"/>
        <v>1.5299724793554441E-3</v>
      </c>
    </row>
    <row r="31" spans="2:7" ht="10.15" customHeight="1" x14ac:dyDescent="0.2">
      <c r="B31" s="53" t="s">
        <v>29</v>
      </c>
      <c r="C31" s="36" t="s">
        <v>224</v>
      </c>
      <c r="D31" s="37" t="s">
        <v>78</v>
      </c>
      <c r="E31" s="37">
        <v>5850</v>
      </c>
      <c r="F31" s="37">
        <v>58812777.834230475</v>
      </c>
      <c r="G31" s="52">
        <f t="shared" si="0"/>
        <v>4.5811196438731777E-3</v>
      </c>
    </row>
    <row r="32" spans="2:7" ht="10.15" customHeight="1" x14ac:dyDescent="0.2">
      <c r="B32" s="51" t="s">
        <v>29</v>
      </c>
      <c r="C32" s="55" t="s">
        <v>826</v>
      </c>
      <c r="D32" s="28" t="s">
        <v>78</v>
      </c>
      <c r="E32" s="28">
        <v>20400</v>
      </c>
      <c r="F32" s="28">
        <v>209123941.72044346</v>
      </c>
      <c r="G32" s="50">
        <f t="shared" si="0"/>
        <v>1.6289347871307671E-2</v>
      </c>
    </row>
    <row r="33" spans="2:7" ht="10.15" customHeight="1" x14ac:dyDescent="0.2">
      <c r="B33" s="53" t="s">
        <v>29</v>
      </c>
      <c r="C33" s="36" t="s">
        <v>826</v>
      </c>
      <c r="D33" s="37" t="s">
        <v>78</v>
      </c>
      <c r="E33" s="37">
        <v>3600</v>
      </c>
      <c r="F33" s="37">
        <v>36904225.009490021</v>
      </c>
      <c r="G33" s="52">
        <f t="shared" si="0"/>
        <v>2.8745908008190007E-3</v>
      </c>
    </row>
    <row r="34" spans="2:7" ht="10.15" customHeight="1" x14ac:dyDescent="0.2">
      <c r="B34" s="51" t="s">
        <v>29</v>
      </c>
      <c r="C34" s="55" t="s">
        <v>827</v>
      </c>
      <c r="D34" s="28" t="s">
        <v>78</v>
      </c>
      <c r="E34" s="28">
        <v>15300</v>
      </c>
      <c r="F34" s="28">
        <v>156686285.43609178</v>
      </c>
      <c r="G34" s="50">
        <f t="shared" si="0"/>
        <v>1.2204807298168861E-2</v>
      </c>
    </row>
    <row r="35" spans="2:7" ht="10.15" customHeight="1" x14ac:dyDescent="0.2">
      <c r="B35" s="53" t="s">
        <v>29</v>
      </c>
      <c r="C35" s="36" t="s">
        <v>827</v>
      </c>
      <c r="D35" s="37" t="s">
        <v>78</v>
      </c>
      <c r="E35" s="37">
        <v>2700</v>
      </c>
      <c r="F35" s="37">
        <v>27650520.959310319</v>
      </c>
      <c r="G35" s="52">
        <f t="shared" si="0"/>
        <v>2.1537895232062697E-3</v>
      </c>
    </row>
    <row r="36" spans="2:7" ht="10.15" customHeight="1" x14ac:dyDescent="0.2">
      <c r="B36" s="51" t="s">
        <v>29</v>
      </c>
      <c r="C36" s="55" t="s">
        <v>828</v>
      </c>
      <c r="D36" s="28" t="s">
        <v>78</v>
      </c>
      <c r="E36" s="28">
        <v>8500</v>
      </c>
      <c r="F36" s="28">
        <v>86683322.415446475</v>
      </c>
      <c r="G36" s="50">
        <f t="shared" si="0"/>
        <v>6.7520475266935652E-3</v>
      </c>
    </row>
    <row r="37" spans="2:7" ht="10.15" customHeight="1" x14ac:dyDescent="0.2">
      <c r="B37" s="53" t="s">
        <v>29</v>
      </c>
      <c r="C37" s="36" t="s">
        <v>828</v>
      </c>
      <c r="D37" s="37" t="s">
        <v>78</v>
      </c>
      <c r="E37" s="37">
        <v>1500</v>
      </c>
      <c r="F37" s="37">
        <v>15297056.896843495</v>
      </c>
      <c r="G37" s="52">
        <f t="shared" si="0"/>
        <v>1.1915377988282762E-3</v>
      </c>
    </row>
    <row r="38" spans="2:7" ht="10.15" customHeight="1" x14ac:dyDescent="0.2">
      <c r="B38" s="51" t="s">
        <v>29</v>
      </c>
      <c r="C38" s="55" t="s">
        <v>829</v>
      </c>
      <c r="D38" s="28" t="s">
        <v>78</v>
      </c>
      <c r="E38" s="28">
        <v>5925</v>
      </c>
      <c r="F38" s="28">
        <v>61884624.764251873</v>
      </c>
      <c r="G38" s="50">
        <f t="shared" si="0"/>
        <v>4.8203958493562319E-3</v>
      </c>
    </row>
    <row r="39" spans="2:7" ht="10.15" customHeight="1" x14ac:dyDescent="0.2">
      <c r="B39" s="53" t="s">
        <v>29</v>
      </c>
      <c r="C39" s="36" t="s">
        <v>830</v>
      </c>
      <c r="D39" s="37" t="s">
        <v>78</v>
      </c>
      <c r="E39" s="37">
        <v>1350</v>
      </c>
      <c r="F39" s="37">
        <v>13770653.510230282</v>
      </c>
      <c r="G39" s="52">
        <f t="shared" si="0"/>
        <v>1.0726412461335921E-3</v>
      </c>
    </row>
    <row r="40" spans="2:7" ht="10.15" customHeight="1" x14ac:dyDescent="0.2">
      <c r="B40" s="51" t="s">
        <v>29</v>
      </c>
      <c r="C40" s="55" t="s">
        <v>231</v>
      </c>
      <c r="D40" s="28" t="s">
        <v>75</v>
      </c>
      <c r="E40" s="28">
        <v>1800</v>
      </c>
      <c r="F40" s="28">
        <v>18265772.74582389</v>
      </c>
      <c r="G40" s="50">
        <f t="shared" si="0"/>
        <v>1.422780787064179E-3</v>
      </c>
    </row>
    <row r="41" spans="2:7" ht="10.15" customHeight="1" x14ac:dyDescent="0.2">
      <c r="B41" s="53" t="s">
        <v>29</v>
      </c>
      <c r="C41" s="36" t="s">
        <v>728</v>
      </c>
      <c r="D41" s="37" t="s">
        <v>75</v>
      </c>
      <c r="E41" s="37">
        <v>3200</v>
      </c>
      <c r="F41" s="37">
        <v>32525311.966736432</v>
      </c>
      <c r="G41" s="52">
        <f t="shared" si="0"/>
        <v>2.533502940362674E-3</v>
      </c>
    </row>
    <row r="42" spans="2:7" ht="10.15" customHeight="1" x14ac:dyDescent="0.2">
      <c r="B42" s="51" t="s">
        <v>29</v>
      </c>
      <c r="C42" s="55" t="s">
        <v>797</v>
      </c>
      <c r="D42" s="28" t="s">
        <v>78</v>
      </c>
      <c r="E42" s="28">
        <v>10800</v>
      </c>
      <c r="F42" s="28">
        <v>109398438.98736955</v>
      </c>
      <c r="G42" s="50">
        <f t="shared" si="0"/>
        <v>8.5214022583100704E-3</v>
      </c>
    </row>
    <row r="43" spans="2:7" ht="10.15" customHeight="1" x14ac:dyDescent="0.2">
      <c r="B43" s="53" t="s">
        <v>29</v>
      </c>
      <c r="C43" s="36" t="s">
        <v>230</v>
      </c>
      <c r="D43" s="37" t="s">
        <v>78</v>
      </c>
      <c r="E43" s="37">
        <v>3000</v>
      </c>
      <c r="F43" s="37">
        <v>30511377.094362751</v>
      </c>
      <c r="G43" s="52">
        <f t="shared" si="0"/>
        <v>2.3766309655119558E-3</v>
      </c>
    </row>
    <row r="44" spans="2:7" ht="10.15" customHeight="1" x14ac:dyDescent="0.2">
      <c r="B44" s="51" t="s">
        <v>29</v>
      </c>
      <c r="C44" s="55" t="s">
        <v>728</v>
      </c>
      <c r="D44" s="28" t="s">
        <v>75</v>
      </c>
      <c r="E44" s="28">
        <v>800</v>
      </c>
      <c r="F44" s="28">
        <v>8131327.991684108</v>
      </c>
      <c r="G44" s="50">
        <f t="shared" si="0"/>
        <v>6.333757350906685E-4</v>
      </c>
    </row>
    <row r="45" spans="2:7" ht="10.15" customHeight="1" x14ac:dyDescent="0.2">
      <c r="B45" s="53" t="s">
        <v>29</v>
      </c>
      <c r="C45" s="36" t="s">
        <v>231</v>
      </c>
      <c r="D45" s="37" t="s">
        <v>75</v>
      </c>
      <c r="E45" s="37">
        <v>7200</v>
      </c>
      <c r="F45" s="37">
        <v>73063090.98329556</v>
      </c>
      <c r="G45" s="52">
        <f t="shared" si="0"/>
        <v>5.6911231482567161E-3</v>
      </c>
    </row>
    <row r="46" spans="2:7" x14ac:dyDescent="0.2">
      <c r="B46" s="51" t="s">
        <v>29</v>
      </c>
      <c r="C46" s="55" t="s">
        <v>798</v>
      </c>
      <c r="D46" s="28" t="s">
        <v>78</v>
      </c>
      <c r="E46" s="28">
        <v>4250</v>
      </c>
      <c r="F46" s="28">
        <v>42908744.818338715</v>
      </c>
      <c r="G46" s="50">
        <f t="shared" si="0"/>
        <v>3.3423024896950936E-3</v>
      </c>
    </row>
    <row r="47" spans="2:7" x14ac:dyDescent="0.2">
      <c r="B47" s="53" t="s">
        <v>29</v>
      </c>
      <c r="C47" s="36" t="s">
        <v>730</v>
      </c>
      <c r="D47" s="37" t="s">
        <v>78</v>
      </c>
      <c r="E47" s="37">
        <v>16150</v>
      </c>
      <c r="F47" s="37">
        <v>162471070.02593505</v>
      </c>
      <c r="G47" s="52">
        <f t="shared" si="0"/>
        <v>1.2655403092076111E-2</v>
      </c>
    </row>
    <row r="48" spans="2:7" x14ac:dyDescent="0.2">
      <c r="B48" s="51" t="s">
        <v>29</v>
      </c>
      <c r="C48" s="55" t="s">
        <v>798</v>
      </c>
      <c r="D48" s="28" t="s">
        <v>78</v>
      </c>
      <c r="E48" s="28">
        <v>750</v>
      </c>
      <c r="F48" s="28">
        <v>7572131.4385303603</v>
      </c>
      <c r="G48" s="50">
        <f t="shared" si="0"/>
        <v>5.8981808641678116E-4</v>
      </c>
    </row>
    <row r="49" spans="2:7" x14ac:dyDescent="0.2">
      <c r="B49" s="53" t="s">
        <v>29</v>
      </c>
      <c r="C49" s="36" t="s">
        <v>831</v>
      </c>
      <c r="D49" s="37" t="s">
        <v>78</v>
      </c>
      <c r="E49" s="37">
        <v>1200</v>
      </c>
      <c r="F49" s="37">
        <v>12155382.109707728</v>
      </c>
      <c r="G49" s="52">
        <f t="shared" si="0"/>
        <v>9.4682247314556336E-4</v>
      </c>
    </row>
    <row r="50" spans="2:7" x14ac:dyDescent="0.2">
      <c r="B50" s="51" t="s">
        <v>29</v>
      </c>
      <c r="C50" s="55" t="s">
        <v>832</v>
      </c>
      <c r="D50" s="28" t="s">
        <v>75</v>
      </c>
      <c r="E50" s="28">
        <v>1050</v>
      </c>
      <c r="F50" s="28">
        <v>10503940.402699925</v>
      </c>
      <c r="G50" s="50">
        <f t="shared" si="0"/>
        <v>8.1818627667123826E-4</v>
      </c>
    </row>
    <row r="51" spans="2:7" x14ac:dyDescent="0.2">
      <c r="B51" s="53" t="s">
        <v>29</v>
      </c>
      <c r="C51" s="36" t="s">
        <v>833</v>
      </c>
      <c r="D51" s="37" t="s">
        <v>78</v>
      </c>
      <c r="E51" s="37">
        <v>12750</v>
      </c>
      <c r="F51" s="37">
        <v>128049221.74139258</v>
      </c>
      <c r="G51" s="52">
        <f t="shared" si="0"/>
        <v>9.9741727342921947E-3</v>
      </c>
    </row>
    <row r="52" spans="2:7" x14ac:dyDescent="0.2">
      <c r="B52" s="51" t="s">
        <v>29</v>
      </c>
      <c r="C52" s="55" t="s">
        <v>833</v>
      </c>
      <c r="D52" s="28" t="s">
        <v>78</v>
      </c>
      <c r="E52" s="28">
        <v>2250</v>
      </c>
      <c r="F52" s="28">
        <v>22596921.483775161</v>
      </c>
      <c r="G52" s="50">
        <f t="shared" si="0"/>
        <v>1.7601481295809755E-3</v>
      </c>
    </row>
    <row r="53" spans="2:7" x14ac:dyDescent="0.2">
      <c r="B53" s="53" t="s">
        <v>29</v>
      </c>
      <c r="C53" s="36" t="s">
        <v>730</v>
      </c>
      <c r="D53" s="37" t="s">
        <v>78</v>
      </c>
      <c r="E53" s="37">
        <v>2850</v>
      </c>
      <c r="F53" s="37">
        <v>28671365.298694424</v>
      </c>
      <c r="G53" s="52">
        <f t="shared" si="0"/>
        <v>2.2333064280134316E-3</v>
      </c>
    </row>
    <row r="54" spans="2:7" x14ac:dyDescent="0.2">
      <c r="B54" s="51" t="s">
        <v>29</v>
      </c>
      <c r="C54" s="55" t="s">
        <v>239</v>
      </c>
      <c r="D54" s="28" t="s">
        <v>78</v>
      </c>
      <c r="E54" s="28">
        <v>33575</v>
      </c>
      <c r="F54" s="28">
        <v>350679540.3307606</v>
      </c>
      <c r="G54" s="50">
        <f t="shared" si="0"/>
        <v>2.7315576479685313E-2</v>
      </c>
    </row>
    <row r="55" spans="2:7" x14ac:dyDescent="0.2">
      <c r="B55" s="53" t="s">
        <v>29</v>
      </c>
      <c r="C55" s="36" t="s">
        <v>238</v>
      </c>
      <c r="D55" s="37" t="s">
        <v>78</v>
      </c>
      <c r="E55" s="37">
        <v>2325</v>
      </c>
      <c r="F55" s="37">
        <v>24386753.806567814</v>
      </c>
      <c r="G55" s="52">
        <f t="shared" si="0"/>
        <v>1.8995640237986487E-3</v>
      </c>
    </row>
    <row r="56" spans="2:7" x14ac:dyDescent="0.2">
      <c r="B56" s="51" t="s">
        <v>29</v>
      </c>
      <c r="C56" s="55" t="s">
        <v>237</v>
      </c>
      <c r="D56" s="28" t="s">
        <v>78</v>
      </c>
      <c r="E56" s="28">
        <v>960</v>
      </c>
      <c r="F56" s="28">
        <v>10079544.513957962</v>
      </c>
      <c r="G56" s="50">
        <f t="shared" si="0"/>
        <v>7.8512869268541191E-4</v>
      </c>
    </row>
    <row r="57" spans="2:7" x14ac:dyDescent="0.2">
      <c r="B57" s="53" t="s">
        <v>29</v>
      </c>
      <c r="C57" s="36" t="s">
        <v>236</v>
      </c>
      <c r="D57" s="37" t="s">
        <v>78</v>
      </c>
      <c r="E57" s="37">
        <v>2550</v>
      </c>
      <c r="F57" s="37">
        <v>26833996.04209942</v>
      </c>
      <c r="G57" s="52">
        <f t="shared" si="0"/>
        <v>2.0901877265271534E-3</v>
      </c>
    </row>
    <row r="58" spans="2:7" x14ac:dyDescent="0.2">
      <c r="B58" s="51" t="s">
        <v>29</v>
      </c>
      <c r="C58" s="55" t="s">
        <v>234</v>
      </c>
      <c r="D58" s="28" t="s">
        <v>78</v>
      </c>
      <c r="E58" s="28">
        <v>8500</v>
      </c>
      <c r="F58" s="28">
        <v>85039173.34802103</v>
      </c>
      <c r="G58" s="50">
        <f t="shared" si="0"/>
        <v>6.6239793777707534E-3</v>
      </c>
    </row>
    <row r="59" spans="2:7" x14ac:dyDescent="0.2">
      <c r="B59" s="53" t="s">
        <v>29</v>
      </c>
      <c r="C59" s="36" t="s">
        <v>235</v>
      </c>
      <c r="D59" s="37" t="s">
        <v>75</v>
      </c>
      <c r="E59" s="37">
        <v>5950</v>
      </c>
      <c r="F59" s="37">
        <v>59522328.948632903</v>
      </c>
      <c r="G59" s="52">
        <f t="shared" si="0"/>
        <v>4.6363889011370165E-3</v>
      </c>
    </row>
    <row r="60" spans="2:7" x14ac:dyDescent="0.2">
      <c r="B60" s="51" t="s">
        <v>29</v>
      </c>
      <c r="C60" s="55" t="s">
        <v>234</v>
      </c>
      <c r="D60" s="28" t="s">
        <v>78</v>
      </c>
      <c r="E60" s="28">
        <v>1500</v>
      </c>
      <c r="F60" s="28">
        <v>15006912.943768417</v>
      </c>
      <c r="G60" s="50">
        <f t="shared" si="0"/>
        <v>1.1689375372536624E-3</v>
      </c>
    </row>
    <row r="61" spans="2:7" x14ac:dyDescent="0.2">
      <c r="B61" s="53" t="s">
        <v>29</v>
      </c>
      <c r="C61" s="36" t="s">
        <v>236</v>
      </c>
      <c r="D61" s="37" t="s">
        <v>78</v>
      </c>
      <c r="E61" s="37">
        <v>14450</v>
      </c>
      <c r="F61" s="37">
        <v>152059310.90523005</v>
      </c>
      <c r="G61" s="52">
        <f t="shared" si="0"/>
        <v>1.1844397116987202E-2</v>
      </c>
    </row>
    <row r="62" spans="2:7" x14ac:dyDescent="0.2">
      <c r="B62" s="51" t="s">
        <v>29</v>
      </c>
      <c r="C62" s="55" t="s">
        <v>645</v>
      </c>
      <c r="D62" s="28" t="s">
        <v>78</v>
      </c>
      <c r="E62" s="28">
        <v>16000</v>
      </c>
      <c r="F62" s="28">
        <v>163510507.08424777</v>
      </c>
      <c r="G62" s="50">
        <f t="shared" si="0"/>
        <v>1.2736368244577965E-2</v>
      </c>
    </row>
    <row r="63" spans="2:7" x14ac:dyDescent="0.2">
      <c r="B63" s="53" t="s">
        <v>29</v>
      </c>
      <c r="C63" s="36" t="s">
        <v>243</v>
      </c>
      <c r="D63" s="37" t="s">
        <v>78</v>
      </c>
      <c r="E63" s="37">
        <v>10000</v>
      </c>
      <c r="F63" s="37">
        <v>102739338.81725822</v>
      </c>
      <c r="G63" s="52">
        <f t="shared" si="0"/>
        <v>8.0027031639431836E-3</v>
      </c>
    </row>
    <row r="64" spans="2:7" x14ac:dyDescent="0.2">
      <c r="B64" s="51" t="s">
        <v>29</v>
      </c>
      <c r="C64" s="55" t="s">
        <v>242</v>
      </c>
      <c r="D64" s="28" t="s">
        <v>78</v>
      </c>
      <c r="E64" s="28">
        <v>6000</v>
      </c>
      <c r="F64" s="28">
        <v>61718444.483816892</v>
      </c>
      <c r="G64" s="50">
        <f t="shared" si="0"/>
        <v>4.8074515237324566E-3</v>
      </c>
    </row>
    <row r="65" spans="2:7" x14ac:dyDescent="0.2">
      <c r="B65" s="53" t="s">
        <v>29</v>
      </c>
      <c r="C65" s="36" t="s">
        <v>689</v>
      </c>
      <c r="D65" s="37" t="s">
        <v>78</v>
      </c>
      <c r="E65" s="37">
        <v>8000</v>
      </c>
      <c r="F65" s="37">
        <v>82865932.984064743</v>
      </c>
      <c r="G65" s="52">
        <f t="shared" si="0"/>
        <v>6.4546985770876121E-3</v>
      </c>
    </row>
    <row r="66" spans="2:7" x14ac:dyDescent="0.2">
      <c r="B66" s="51" t="s">
        <v>29</v>
      </c>
      <c r="C66" s="55" t="s">
        <v>834</v>
      </c>
      <c r="D66" s="28" t="s">
        <v>78</v>
      </c>
      <c r="E66" s="28">
        <v>7650</v>
      </c>
      <c r="F66" s="28">
        <v>78033703.224638268</v>
      </c>
      <c r="G66" s="50">
        <f t="shared" si="0"/>
        <v>6.0783003947570222E-3</v>
      </c>
    </row>
    <row r="67" spans="2:7" x14ac:dyDescent="0.2">
      <c r="B67" s="53" t="s">
        <v>29</v>
      </c>
      <c r="C67" s="36" t="s">
        <v>237</v>
      </c>
      <c r="D67" s="37" t="s">
        <v>78</v>
      </c>
      <c r="E67" s="37">
        <v>5440</v>
      </c>
      <c r="F67" s="37">
        <v>57117418.912428454</v>
      </c>
      <c r="G67" s="52">
        <f t="shared" si="0"/>
        <v>4.4490625918840012E-3</v>
      </c>
    </row>
    <row r="68" spans="2:7" x14ac:dyDescent="0.2">
      <c r="B68" s="51" t="s">
        <v>29</v>
      </c>
      <c r="C68" s="55" t="s">
        <v>241</v>
      </c>
      <c r="D68" s="28" t="s">
        <v>78</v>
      </c>
      <c r="E68" s="28">
        <v>19000</v>
      </c>
      <c r="F68" s="28">
        <v>196060903.20766717</v>
      </c>
      <c r="G68" s="50">
        <f t="shared" si="0"/>
        <v>1.5271825071955706E-2</v>
      </c>
    </row>
    <row r="69" spans="2:7" x14ac:dyDescent="0.2">
      <c r="B69" s="53" t="s">
        <v>29</v>
      </c>
      <c r="C69" s="36" t="s">
        <v>249</v>
      </c>
      <c r="D69" s="37" t="s">
        <v>75</v>
      </c>
      <c r="E69" s="37">
        <v>13000</v>
      </c>
      <c r="F69" s="37">
        <v>130087714.96308167</v>
      </c>
      <c r="G69" s="52">
        <f t="shared" si="0"/>
        <v>1.0132957639302189E-2</v>
      </c>
    </row>
    <row r="70" spans="2:7" x14ac:dyDescent="0.2">
      <c r="B70" s="51" t="s">
        <v>29</v>
      </c>
      <c r="C70" s="55" t="s">
        <v>643</v>
      </c>
      <c r="D70" s="28" t="s">
        <v>78</v>
      </c>
      <c r="E70" s="28">
        <v>10742</v>
      </c>
      <c r="F70" s="28">
        <v>110817160.59507874</v>
      </c>
      <c r="G70" s="50">
        <f t="shared" ref="G70:G97" si="1">F70/$F$144</f>
        <v>8.631911125015582E-3</v>
      </c>
    </row>
    <row r="71" spans="2:7" x14ac:dyDescent="0.2">
      <c r="B71" s="53" t="s">
        <v>29</v>
      </c>
      <c r="C71" s="36" t="s">
        <v>240</v>
      </c>
      <c r="D71" s="37" t="s">
        <v>78</v>
      </c>
      <c r="E71" s="37">
        <v>35600</v>
      </c>
      <c r="F71" s="37">
        <v>365319937.01306623</v>
      </c>
      <c r="G71" s="52">
        <f t="shared" si="1"/>
        <v>2.8455964866447928E-2</v>
      </c>
    </row>
    <row r="72" spans="2:7" x14ac:dyDescent="0.2">
      <c r="B72" s="51" t="s">
        <v>29</v>
      </c>
      <c r="C72" s="55" t="s">
        <v>238</v>
      </c>
      <c r="D72" s="28" t="s">
        <v>78</v>
      </c>
      <c r="E72" s="28">
        <v>13175</v>
      </c>
      <c r="F72" s="28">
        <v>138191604.90388429</v>
      </c>
      <c r="G72" s="50">
        <f t="shared" si="1"/>
        <v>1.076419613485901E-2</v>
      </c>
    </row>
    <row r="73" spans="2:7" x14ac:dyDescent="0.2">
      <c r="B73" s="53" t="s">
        <v>29</v>
      </c>
      <c r="C73" s="36" t="s">
        <v>835</v>
      </c>
      <c r="D73" s="37" t="s">
        <v>78</v>
      </c>
      <c r="E73" s="37">
        <v>12300</v>
      </c>
      <c r="F73" s="37">
        <v>123368431.28815947</v>
      </c>
      <c r="G73" s="52">
        <f t="shared" si="1"/>
        <v>9.6095706548835307E-3</v>
      </c>
    </row>
    <row r="74" spans="2:7" x14ac:dyDescent="0.2">
      <c r="B74" s="51" t="s">
        <v>29</v>
      </c>
      <c r="C74" s="55" t="s">
        <v>836</v>
      </c>
      <c r="D74" s="28" t="s">
        <v>78</v>
      </c>
      <c r="E74" s="28">
        <v>25000</v>
      </c>
      <c r="F74" s="28">
        <v>251887128.50349769</v>
      </c>
      <c r="G74" s="50">
        <f t="shared" si="1"/>
        <v>1.9620312369509747E-2</v>
      </c>
    </row>
    <row r="75" spans="2:7" x14ac:dyDescent="0.2">
      <c r="B75" s="53" t="s">
        <v>29</v>
      </c>
      <c r="C75" s="36" t="s">
        <v>837</v>
      </c>
      <c r="D75" s="37" t="s">
        <v>78</v>
      </c>
      <c r="E75" s="37">
        <v>19600</v>
      </c>
      <c r="F75" s="37">
        <v>199046717.02616692</v>
      </c>
      <c r="G75" s="52">
        <f t="shared" si="1"/>
        <v>1.5504399876965445E-2</v>
      </c>
    </row>
    <row r="76" spans="2:7" x14ac:dyDescent="0.2">
      <c r="B76" s="51" t="s">
        <v>29</v>
      </c>
      <c r="C76" s="55" t="s">
        <v>838</v>
      </c>
      <c r="D76" s="28" t="s">
        <v>78</v>
      </c>
      <c r="E76" s="28">
        <v>24000</v>
      </c>
      <c r="F76" s="28">
        <v>249615982.07473025</v>
      </c>
      <c r="G76" s="50">
        <f t="shared" si="1"/>
        <v>1.944340534518478E-2</v>
      </c>
    </row>
    <row r="77" spans="2:7" x14ac:dyDescent="0.2">
      <c r="B77" s="53" t="s">
        <v>29</v>
      </c>
      <c r="C77" s="36" t="s">
        <v>839</v>
      </c>
      <c r="D77" s="37" t="s">
        <v>78</v>
      </c>
      <c r="E77" s="37">
        <v>17000</v>
      </c>
      <c r="F77" s="37">
        <v>173256814.37089175</v>
      </c>
      <c r="G77" s="52">
        <f t="shared" si="1"/>
        <v>1.3495539999598899E-2</v>
      </c>
    </row>
    <row r="78" spans="2:7" x14ac:dyDescent="0.2">
      <c r="B78" s="51" t="s">
        <v>29</v>
      </c>
      <c r="C78" s="55" t="s">
        <v>840</v>
      </c>
      <c r="D78" s="28" t="s">
        <v>78</v>
      </c>
      <c r="E78" s="28">
        <v>10400</v>
      </c>
      <c r="F78" s="28">
        <v>105291602.65319176</v>
      </c>
      <c r="G78" s="50">
        <f t="shared" si="1"/>
        <v>8.2015073426558085E-3</v>
      </c>
    </row>
    <row r="79" spans="2:7" x14ac:dyDescent="0.2">
      <c r="B79" s="53" t="s">
        <v>29</v>
      </c>
      <c r="C79" s="36" t="s">
        <v>841</v>
      </c>
      <c r="D79" s="37" t="s">
        <v>78</v>
      </c>
      <c r="E79" s="37">
        <v>27000</v>
      </c>
      <c r="F79" s="37">
        <v>271911465.72114891</v>
      </c>
      <c r="G79" s="52">
        <f t="shared" si="1"/>
        <v>2.1180073495601828E-2</v>
      </c>
    </row>
    <row r="80" spans="2:7" x14ac:dyDescent="0.2">
      <c r="B80" s="51" t="s">
        <v>29</v>
      </c>
      <c r="C80" s="55" t="s">
        <v>842</v>
      </c>
      <c r="D80" s="28" t="s">
        <v>78</v>
      </c>
      <c r="E80" s="28">
        <v>10000</v>
      </c>
      <c r="F80" s="28">
        <v>100436622.43581253</v>
      </c>
      <c r="G80" s="50">
        <f t="shared" si="1"/>
        <v>7.823337052737845E-3</v>
      </c>
    </row>
    <row r="81" spans="2:7" x14ac:dyDescent="0.2">
      <c r="B81" s="53" t="s">
        <v>29</v>
      </c>
      <c r="C81" s="36" t="s">
        <v>843</v>
      </c>
      <c r="D81" s="37" t="s">
        <v>78</v>
      </c>
      <c r="E81" s="37">
        <v>38000</v>
      </c>
      <c r="F81" s="37">
        <v>394278931.7921142</v>
      </c>
      <c r="G81" s="52">
        <f t="shared" si="1"/>
        <v>3.0711675695530776E-2</v>
      </c>
    </row>
    <row r="82" spans="2:7" x14ac:dyDescent="0.2">
      <c r="B82" s="51" t="s">
        <v>29</v>
      </c>
      <c r="C82" s="55" t="s">
        <v>844</v>
      </c>
      <c r="D82" s="28" t="s">
        <v>78</v>
      </c>
      <c r="E82" s="28">
        <v>20000</v>
      </c>
      <c r="F82" s="28">
        <v>203363959.27462235</v>
      </c>
      <c r="G82" s="50">
        <f t="shared" si="1"/>
        <v>1.5840683997526864E-2</v>
      </c>
    </row>
    <row r="83" spans="2:7" x14ac:dyDescent="0.2">
      <c r="B83" s="53" t="s">
        <v>29</v>
      </c>
      <c r="C83" s="36" t="s">
        <v>845</v>
      </c>
      <c r="D83" s="37" t="s">
        <v>78</v>
      </c>
      <c r="E83" s="37">
        <v>12000</v>
      </c>
      <c r="F83" s="37">
        <v>122045508.377451</v>
      </c>
      <c r="G83" s="52">
        <f t="shared" si="1"/>
        <v>9.5065238620478231E-3</v>
      </c>
    </row>
    <row r="84" spans="2:7" x14ac:dyDescent="0.2">
      <c r="B84" s="51" t="s">
        <v>29</v>
      </c>
      <c r="C84" s="55" t="s">
        <v>846</v>
      </c>
      <c r="D84" s="28" t="s">
        <v>78</v>
      </c>
      <c r="E84" s="28">
        <v>9200</v>
      </c>
      <c r="F84" s="28">
        <v>93631455.381979465</v>
      </c>
      <c r="G84" s="50">
        <f t="shared" si="1"/>
        <v>7.2932603310087041E-3</v>
      </c>
    </row>
    <row r="85" spans="2:7" x14ac:dyDescent="0.2">
      <c r="B85" s="53" t="s">
        <v>29</v>
      </c>
      <c r="C85" s="36" t="s">
        <v>847</v>
      </c>
      <c r="D85" s="37" t="s">
        <v>78</v>
      </c>
      <c r="E85" s="37">
        <v>4500</v>
      </c>
      <c r="F85" s="37">
        <v>46125500.276592135</v>
      </c>
      <c r="G85" s="52">
        <f t="shared" si="1"/>
        <v>3.5928660944422935E-3</v>
      </c>
    </row>
    <row r="86" spans="2:7" ht="11.25" customHeight="1" x14ac:dyDescent="0.2">
      <c r="B86" s="51" t="s">
        <v>29</v>
      </c>
      <c r="C86" s="55" t="s">
        <v>848</v>
      </c>
      <c r="D86" s="28" t="s">
        <v>78</v>
      </c>
      <c r="E86" s="28">
        <v>23000</v>
      </c>
      <c r="F86" s="28">
        <v>240504016.83676103</v>
      </c>
      <c r="G86" s="50">
        <f t="shared" si="1"/>
        <v>1.8733644567287041E-2</v>
      </c>
    </row>
    <row r="87" spans="2:7" x14ac:dyDescent="0.2">
      <c r="B87" s="53" t="s">
        <v>29</v>
      </c>
      <c r="C87" s="36" t="s">
        <v>640</v>
      </c>
      <c r="D87" s="37" t="s">
        <v>78</v>
      </c>
      <c r="E87" s="37">
        <v>30000</v>
      </c>
      <c r="F87" s="37">
        <v>315808078.05354357</v>
      </c>
      <c r="G87" s="52">
        <f t="shared" si="1"/>
        <v>2.4599324217311085E-2</v>
      </c>
    </row>
    <row r="88" spans="2:7" ht="10.15" customHeight="1" x14ac:dyDescent="0.2">
      <c r="B88" s="51" t="s">
        <v>29</v>
      </c>
      <c r="C88" s="55" t="s">
        <v>639</v>
      </c>
      <c r="D88" s="28" t="s">
        <v>78</v>
      </c>
      <c r="E88" s="169">
        <v>6000</v>
      </c>
      <c r="F88" s="28">
        <v>63506779.470309429</v>
      </c>
      <c r="G88" s="50">
        <f t="shared" si="1"/>
        <v>4.9467507855278812E-3</v>
      </c>
    </row>
    <row r="89" spans="2:7" ht="11.25" customHeight="1" x14ac:dyDescent="0.2">
      <c r="B89" s="53" t="s">
        <v>29</v>
      </c>
      <c r="C89" s="36" t="s">
        <v>250</v>
      </c>
      <c r="D89" s="37" t="s">
        <v>75</v>
      </c>
      <c r="E89" s="37">
        <v>1025</v>
      </c>
      <c r="F89" s="37">
        <v>11409793.335231656</v>
      </c>
      <c r="G89" s="52">
        <f t="shared" si="1"/>
        <v>8.8874612465831876E-4</v>
      </c>
    </row>
    <row r="90" spans="2:7" x14ac:dyDescent="0.2">
      <c r="B90" s="51" t="s">
        <v>29</v>
      </c>
      <c r="C90" s="55" t="s">
        <v>251</v>
      </c>
      <c r="D90" s="28" t="s">
        <v>75</v>
      </c>
      <c r="E90" s="28">
        <v>987</v>
      </c>
      <c r="F90" s="28">
        <v>10512458.795993542</v>
      </c>
      <c r="G90" s="50">
        <f t="shared" si="1"/>
        <v>8.1884980218879875E-4</v>
      </c>
    </row>
    <row r="91" spans="2:7" x14ac:dyDescent="0.2">
      <c r="B91" s="53" t="s">
        <v>29</v>
      </c>
      <c r="C91" s="36" t="s">
        <v>256</v>
      </c>
      <c r="D91" s="37" t="s">
        <v>75</v>
      </c>
      <c r="E91" s="37">
        <v>1224</v>
      </c>
      <c r="F91" s="37">
        <v>12326719.601908013</v>
      </c>
      <c r="G91" s="52">
        <f t="shared" si="1"/>
        <v>9.6016851086313311E-4</v>
      </c>
    </row>
    <row r="92" spans="2:7" ht="11.25" customHeight="1" x14ac:dyDescent="0.2">
      <c r="B92" s="51" t="s">
        <v>29</v>
      </c>
      <c r="C92" s="55" t="s">
        <v>256</v>
      </c>
      <c r="D92" s="28" t="s">
        <v>75</v>
      </c>
      <c r="E92" s="28">
        <v>2848</v>
      </c>
      <c r="F92" s="28">
        <v>29348133.610549089</v>
      </c>
      <c r="G92" s="50">
        <f t="shared" si="1"/>
        <v>2.2860221255532921E-3</v>
      </c>
    </row>
    <row r="93" spans="2:7" x14ac:dyDescent="0.2">
      <c r="B93" s="53" t="s">
        <v>29</v>
      </c>
      <c r="C93" s="36" t="s">
        <v>257</v>
      </c>
      <c r="D93" s="37" t="s">
        <v>75</v>
      </c>
      <c r="E93" s="37">
        <v>2327</v>
      </c>
      <c r="F93" s="37">
        <v>24072384.052525464</v>
      </c>
      <c r="G93" s="52">
        <f t="shared" si="1"/>
        <v>1.8750767353433704E-3</v>
      </c>
    </row>
    <row r="94" spans="2:7" x14ac:dyDescent="0.2">
      <c r="B94" s="51" t="s">
        <v>29</v>
      </c>
      <c r="C94" s="55" t="s">
        <v>258</v>
      </c>
      <c r="D94" s="28" t="s">
        <v>75</v>
      </c>
      <c r="E94" s="28">
        <v>1000</v>
      </c>
      <c r="F94" s="28">
        <v>10234989.552398149</v>
      </c>
      <c r="G94" s="50">
        <f t="shared" si="1"/>
        <v>7.9723681519491352E-4</v>
      </c>
    </row>
    <row r="95" spans="2:7" ht="11.25" customHeight="1" x14ac:dyDescent="0.2">
      <c r="B95" s="53" t="s">
        <v>29</v>
      </c>
      <c r="C95" s="36" t="s">
        <v>255</v>
      </c>
      <c r="D95" s="37" t="s">
        <v>75</v>
      </c>
      <c r="E95" s="168">
        <v>750</v>
      </c>
      <c r="F95" s="37">
        <v>7797660.26800841</v>
      </c>
      <c r="G95" s="52">
        <f t="shared" si="1"/>
        <v>6.0738526465640996E-4</v>
      </c>
    </row>
    <row r="96" spans="2:7" x14ac:dyDescent="0.2">
      <c r="B96" s="51" t="s">
        <v>29</v>
      </c>
      <c r="C96" s="55" t="s">
        <v>255</v>
      </c>
      <c r="D96" s="28" t="s">
        <v>75</v>
      </c>
      <c r="E96" s="28">
        <v>1026</v>
      </c>
      <c r="F96" s="28">
        <v>10462874.978730462</v>
      </c>
      <c r="G96" s="50">
        <f t="shared" si="1"/>
        <v>8.1498755647202014E-4</v>
      </c>
    </row>
    <row r="97" spans="2:7" ht="11.25" customHeight="1" x14ac:dyDescent="0.2">
      <c r="B97" s="53" t="s">
        <v>29</v>
      </c>
      <c r="C97" s="36" t="s">
        <v>259</v>
      </c>
      <c r="D97" s="37" t="s">
        <v>75</v>
      </c>
      <c r="E97" s="37">
        <v>2214</v>
      </c>
      <c r="F97" s="37">
        <v>22433482.967822224</v>
      </c>
      <c r="G97" s="52">
        <f t="shared" si="1"/>
        <v>1.7474173689611006E-3</v>
      </c>
    </row>
    <row r="98" spans="2:7" ht="11.25" customHeight="1" x14ac:dyDescent="0.2">
      <c r="B98" s="205" t="s">
        <v>71</v>
      </c>
      <c r="C98" s="205"/>
      <c r="D98" s="31"/>
      <c r="E98" s="32"/>
      <c r="F98" s="38">
        <f>SUM(F6:F97)</f>
        <v>8209859982.9494791</v>
      </c>
      <c r="G98" s="39">
        <f>SUM(G6:G97)</f>
        <v>0.63949284877083368</v>
      </c>
    </row>
    <row r="99" spans="2:7" x14ac:dyDescent="0.2">
      <c r="B99" s="33"/>
      <c r="C99" s="29"/>
      <c r="D99" s="29"/>
      <c r="E99" s="29"/>
      <c r="F99" s="30"/>
      <c r="G99" s="30"/>
    </row>
    <row r="100" spans="2:7" x14ac:dyDescent="0.2">
      <c r="B100" s="199" t="s">
        <v>39</v>
      </c>
      <c r="C100" s="199"/>
      <c r="D100" s="199"/>
      <c r="E100" s="199"/>
      <c r="F100" s="199"/>
      <c r="G100" s="199"/>
    </row>
    <row r="101" spans="2:7" ht="22.5" x14ac:dyDescent="0.2">
      <c r="B101" s="51" t="s">
        <v>60</v>
      </c>
      <c r="C101" s="55" t="s">
        <v>849</v>
      </c>
      <c r="D101" s="28" t="s">
        <v>78</v>
      </c>
      <c r="E101" s="28">
        <v>41000000</v>
      </c>
      <c r="F101" s="28">
        <v>41023524.590000004</v>
      </c>
      <c r="G101" s="50">
        <f>F101/$F$144</f>
        <v>3.1954565194977302E-3</v>
      </c>
    </row>
    <row r="102" spans="2:7" ht="11.25" customHeight="1" x14ac:dyDescent="0.2">
      <c r="B102" s="202" t="s">
        <v>61</v>
      </c>
      <c r="C102" s="36" t="s">
        <v>850</v>
      </c>
      <c r="D102" s="37" t="s">
        <v>78</v>
      </c>
      <c r="E102" s="37">
        <v>176350000</v>
      </c>
      <c r="F102" s="37">
        <v>176363973.09</v>
      </c>
      <c r="G102" s="204">
        <f>SUM(F102:F103)/F144</f>
        <v>1.3737566755839852E-2</v>
      </c>
    </row>
    <row r="103" spans="2:7" ht="11.25" customHeight="1" x14ac:dyDescent="0.2">
      <c r="B103" s="202"/>
      <c r="C103" s="36"/>
      <c r="D103" s="37"/>
      <c r="E103" s="37"/>
      <c r="F103" s="37"/>
      <c r="G103" s="204"/>
    </row>
    <row r="104" spans="2:7" x14ac:dyDescent="0.2">
      <c r="B104" s="213" t="s">
        <v>72</v>
      </c>
      <c r="C104" s="214"/>
      <c r="D104" s="170"/>
      <c r="E104" s="170"/>
      <c r="F104" s="171">
        <f>SUM(F101:F103)</f>
        <v>217387497.68000001</v>
      </c>
      <c r="G104" s="172">
        <f>SUM(G101:G103)</f>
        <v>1.6933023275337581E-2</v>
      </c>
    </row>
    <row r="105" spans="2:7" ht="11.25" customHeight="1" x14ac:dyDescent="0.2">
      <c r="B105" s="48"/>
      <c r="C105" s="49"/>
      <c r="D105" s="31"/>
      <c r="E105" s="31"/>
      <c r="F105" s="32"/>
      <c r="G105" s="32"/>
    </row>
    <row r="106" spans="2:7" ht="11.25" customHeight="1" x14ac:dyDescent="0.2">
      <c r="B106" s="199" t="s">
        <v>44</v>
      </c>
      <c r="C106" s="199"/>
      <c r="D106" s="199"/>
      <c r="E106" s="199"/>
      <c r="F106" s="199"/>
      <c r="G106" s="199"/>
    </row>
    <row r="107" spans="2:7" ht="22.5" x14ac:dyDescent="0.2">
      <c r="B107" s="85" t="s">
        <v>140</v>
      </c>
      <c r="C107" s="55" t="s">
        <v>54</v>
      </c>
      <c r="D107" s="86" t="s">
        <v>78</v>
      </c>
      <c r="E107" s="86">
        <f>5.71390000009734+40068.4503+83440.4152+250285.7429</f>
        <v>373800.32230000012</v>
      </c>
      <c r="F107" s="86">
        <v>44839180.281464279</v>
      </c>
      <c r="G107" s="50">
        <f t="shared" ref="G107:G114" si="2">F107/$F$144</f>
        <v>3.4926704224303973E-3</v>
      </c>
    </row>
    <row r="108" spans="2:7" ht="22.5" x14ac:dyDescent="0.2">
      <c r="B108" s="83" t="s">
        <v>805</v>
      </c>
      <c r="C108" s="36" t="s">
        <v>54</v>
      </c>
      <c r="D108" s="84" t="s">
        <v>78</v>
      </c>
      <c r="E108" s="84">
        <f>182.174900000042+22750.6611+151595.4282</f>
        <v>174528.26420000003</v>
      </c>
      <c r="F108" s="84">
        <v>23041186.534031164</v>
      </c>
      <c r="G108" s="52">
        <f t="shared" si="2"/>
        <v>1.7947533875497554E-3</v>
      </c>
    </row>
    <row r="109" spans="2:7" ht="33.75" x14ac:dyDescent="0.2">
      <c r="B109" s="85" t="s">
        <v>807</v>
      </c>
      <c r="C109" s="55" t="s">
        <v>54</v>
      </c>
      <c r="D109" s="86" t="s">
        <v>78</v>
      </c>
      <c r="E109" s="86">
        <f>132869.0816+3812.0199+8815.2651+41074.0593+36025.8839+9076.558+13266.9983+38965.5681+19627.8302+19448.0513+32962.7442+38509.3542+27731.5739+33219.8322+27683.1169+22109.7328+21782.7314+27708.614</f>
        <v>554689.01530000009</v>
      </c>
      <c r="F109" s="86">
        <v>100745447.87276405</v>
      </c>
      <c r="G109" s="50">
        <f t="shared" si="2"/>
        <v>7.8473924761992917E-3</v>
      </c>
    </row>
    <row r="110" spans="2:7" ht="22.5" x14ac:dyDescent="0.2">
      <c r="B110" s="83" t="s">
        <v>806</v>
      </c>
      <c r="C110" s="36" t="s">
        <v>54</v>
      </c>
      <c r="D110" s="84" t="s">
        <v>78</v>
      </c>
      <c r="E110" s="84">
        <f>27310.0738+24787.7987+24863.8703+27985.5315+27865.6707+69048.4706+18151.1373+29502.1454+29253.2636+34697.3437+40390.7051+40663.0635+39574.0476+28782.0474+22111.4683</f>
        <v>484986.63749999995</v>
      </c>
      <c r="F110" s="84">
        <v>88752991.150473744</v>
      </c>
      <c r="G110" s="52">
        <f t="shared" si="2"/>
        <v>6.9132607944135125E-3</v>
      </c>
    </row>
    <row r="111" spans="2:7" ht="33.75" x14ac:dyDescent="0.2">
      <c r="B111" s="85" t="s">
        <v>808</v>
      </c>
      <c r="C111" s="55" t="s">
        <v>54</v>
      </c>
      <c r="D111" s="86" t="s">
        <v>78</v>
      </c>
      <c r="E111" s="86">
        <f>21215.3571+41456.3047+33548.4009+33156.7845+67876.3131+40081.5258+46326.5372+47248.325+32595.8416+26154.3894</f>
        <v>389659.77929999999</v>
      </c>
      <c r="F111" s="86">
        <v>60565170.190400369</v>
      </c>
      <c r="G111" s="50">
        <f t="shared" si="2"/>
        <v>4.7176192166233479E-3</v>
      </c>
    </row>
    <row r="112" spans="2:7" x14ac:dyDescent="0.2">
      <c r="B112" s="83" t="s">
        <v>851</v>
      </c>
      <c r="C112" s="36" t="s">
        <v>54</v>
      </c>
      <c r="D112" s="84" t="s">
        <v>78</v>
      </c>
      <c r="E112" s="84">
        <f>47857.6064-47786.4824+123162.3509-100193.2298+190570.5683-209324.2537+123515.0874-127659.8572+46863.4745+70269.5258</f>
        <v>117274.79020000002</v>
      </c>
      <c r="F112" s="84">
        <v>12529028.756058961</v>
      </c>
      <c r="G112" s="52">
        <f t="shared" si="2"/>
        <v>9.759270326392777E-4</v>
      </c>
    </row>
    <row r="113" spans="2:7" ht="30" customHeight="1" x14ac:dyDescent="0.2">
      <c r="B113" s="85" t="s">
        <v>809</v>
      </c>
      <c r="C113" s="55" t="s">
        <v>54</v>
      </c>
      <c r="D113" s="28" t="s">
        <v>78</v>
      </c>
      <c r="E113" s="86">
        <f>288659.4367-288455.7168+72048.0301-71953.1614+38273.5277+220953.8628+204824.5658-464205.5607+69213.5345+69874.1766+270904.1783+85519.7283</f>
        <v>495656.60190000013</v>
      </c>
      <c r="F113" s="86">
        <v>69578192.016994029</v>
      </c>
      <c r="G113" s="50">
        <f t="shared" si="2"/>
        <v>5.4196729685621701E-3</v>
      </c>
    </row>
    <row r="114" spans="2:7" ht="22.5" x14ac:dyDescent="0.2">
      <c r="B114" s="83" t="s">
        <v>852</v>
      </c>
      <c r="C114" s="36" t="s">
        <v>54</v>
      </c>
      <c r="D114" s="37" t="s">
        <v>78</v>
      </c>
      <c r="E114" s="84">
        <f>17058.9718+16639.8875+16620.7933+16639.3283+32811.9191+32957.5296+19319.5214+22096.4409+21485.1321+23830.0489+16269.9706+19838.27+21694.898+21050.209+9595.866+13638.4751+7951.6687</f>
        <v>329498.93029999989</v>
      </c>
      <c r="F114" s="84">
        <v>137949373.10501218</v>
      </c>
      <c r="G114" s="52">
        <f t="shared" si="2"/>
        <v>1.0745327907697362E-2</v>
      </c>
    </row>
    <row r="115" spans="2:7" x14ac:dyDescent="0.2">
      <c r="B115" s="200" t="s">
        <v>56</v>
      </c>
      <c r="C115" s="201"/>
      <c r="D115" s="29"/>
      <c r="E115" s="29"/>
      <c r="F115" s="40">
        <f>SUM(F107:F114)</f>
        <v>538000569.90719879</v>
      </c>
      <c r="G115" s="43">
        <f>SUM(G107:G114)</f>
        <v>4.1906624206115115E-2</v>
      </c>
    </row>
    <row r="116" spans="2:7" x14ac:dyDescent="0.2">
      <c r="B116" s="196" t="s">
        <v>58</v>
      </c>
      <c r="C116" s="196"/>
      <c r="D116" s="41"/>
      <c r="E116" s="41"/>
      <c r="F116" s="34">
        <f>F98+F104+F115</f>
        <v>8965248050.5366783</v>
      </c>
      <c r="G116" s="35">
        <f>G98+G104+G115</f>
        <v>0.69833249625228644</v>
      </c>
    </row>
    <row r="117" spans="2:7" x14ac:dyDescent="0.2">
      <c r="B117" s="28"/>
      <c r="C117" s="55"/>
      <c r="D117" s="28"/>
      <c r="E117" s="28"/>
      <c r="F117" s="28"/>
      <c r="G117" s="28"/>
    </row>
    <row r="118" spans="2:7" x14ac:dyDescent="0.2">
      <c r="B118" s="196" t="s">
        <v>57</v>
      </c>
      <c r="C118" s="196"/>
      <c r="D118" s="196"/>
      <c r="E118" s="196"/>
      <c r="F118" s="196"/>
      <c r="G118" s="196"/>
    </row>
    <row r="119" spans="2:7" x14ac:dyDescent="0.2">
      <c r="B119" s="199" t="s">
        <v>44</v>
      </c>
      <c r="C119" s="199"/>
      <c r="D119" s="199"/>
      <c r="E119" s="199"/>
      <c r="F119" s="199"/>
      <c r="G119" s="199"/>
    </row>
    <row r="120" spans="2:7" ht="33.75" x14ac:dyDescent="0.2">
      <c r="B120" s="85" t="s">
        <v>853</v>
      </c>
      <c r="C120" s="55" t="s">
        <v>54</v>
      </c>
      <c r="D120" s="86" t="s">
        <v>105</v>
      </c>
      <c r="E120" s="86">
        <v>14777</v>
      </c>
      <c r="F120" s="86">
        <v>100250629.571358</v>
      </c>
      <c r="G120" s="50">
        <f t="shared" ref="G120:G138" si="3">F120/$F$144</f>
        <v>7.8088494601372292E-3</v>
      </c>
    </row>
    <row r="121" spans="2:7" ht="33.75" x14ac:dyDescent="0.2">
      <c r="B121" s="83" t="s">
        <v>386</v>
      </c>
      <c r="C121" s="36" t="s">
        <v>54</v>
      </c>
      <c r="D121" s="84" t="s">
        <v>75</v>
      </c>
      <c r="E121" s="84">
        <f>800+800+1600+400+800+400+400+400+800+550+2000+1100+1000+3000+2000+1500+1800+1550+900+1100+1100+1500-1500-1700</f>
        <v>22300</v>
      </c>
      <c r="F121" s="84">
        <v>68518928.152500004</v>
      </c>
      <c r="G121" s="52">
        <f t="shared" si="3"/>
        <v>5.3371634412727742E-3</v>
      </c>
    </row>
    <row r="122" spans="2:7" ht="22.5" x14ac:dyDescent="0.2">
      <c r="B122" s="85" t="s">
        <v>387</v>
      </c>
      <c r="C122" s="55" t="s">
        <v>54</v>
      </c>
      <c r="D122" s="86" t="s">
        <v>105</v>
      </c>
      <c r="E122" s="86">
        <v>18620</v>
      </c>
      <c r="F122" s="86">
        <v>590728995.58553994</v>
      </c>
      <c r="G122" s="50">
        <f t="shared" si="3"/>
        <v>4.6013813758467199E-2</v>
      </c>
    </row>
    <row r="123" spans="2:7" ht="22.5" x14ac:dyDescent="0.2">
      <c r="B123" s="83" t="s">
        <v>388</v>
      </c>
      <c r="C123" s="36" t="s">
        <v>54</v>
      </c>
      <c r="D123" s="84" t="s">
        <v>105</v>
      </c>
      <c r="E123" s="84">
        <v>6140</v>
      </c>
      <c r="F123" s="84">
        <v>36431125.973459996</v>
      </c>
      <c r="G123" s="52">
        <f t="shared" si="3"/>
        <v>2.8377395693814475E-3</v>
      </c>
    </row>
    <row r="124" spans="2:7" ht="22.5" x14ac:dyDescent="0.2">
      <c r="B124" s="85" t="s">
        <v>141</v>
      </c>
      <c r="C124" s="55" t="s">
        <v>54</v>
      </c>
      <c r="D124" s="86" t="s">
        <v>105</v>
      </c>
      <c r="E124" s="86">
        <v>178029</v>
      </c>
      <c r="F124" s="86">
        <v>242983704.21215397</v>
      </c>
      <c r="G124" s="50">
        <f t="shared" si="3"/>
        <v>1.8926795528088375E-2</v>
      </c>
    </row>
    <row r="125" spans="2:7" ht="22.5" x14ac:dyDescent="0.2">
      <c r="B125" s="83" t="s">
        <v>142</v>
      </c>
      <c r="C125" s="36" t="s">
        <v>54</v>
      </c>
      <c r="D125" s="84" t="s">
        <v>105</v>
      </c>
      <c r="E125" s="84">
        <v>35530</v>
      </c>
      <c r="F125" s="84">
        <v>325310862.64050001</v>
      </c>
      <c r="G125" s="52">
        <f t="shared" si="3"/>
        <v>2.5339527192683283E-2</v>
      </c>
    </row>
    <row r="126" spans="2:7" ht="22.5" x14ac:dyDescent="0.2">
      <c r="B126" s="85" t="s">
        <v>389</v>
      </c>
      <c r="C126" s="55" t="s">
        <v>54</v>
      </c>
      <c r="D126" s="86" t="s">
        <v>105</v>
      </c>
      <c r="E126" s="86">
        <v>14595</v>
      </c>
      <c r="F126" s="86">
        <v>61049205.524159998</v>
      </c>
      <c r="G126" s="50">
        <f t="shared" si="3"/>
        <v>4.7553223120640181E-3</v>
      </c>
    </row>
    <row r="127" spans="2:7" ht="33.75" x14ac:dyDescent="0.2">
      <c r="B127" s="83" t="s">
        <v>143</v>
      </c>
      <c r="C127" s="36" t="s">
        <v>54</v>
      </c>
      <c r="D127" s="84" t="s">
        <v>105</v>
      </c>
      <c r="E127" s="84">
        <v>41160</v>
      </c>
      <c r="F127" s="84">
        <v>284716258.81775999</v>
      </c>
      <c r="G127" s="52">
        <f t="shared" si="3"/>
        <v>2.217748071476016E-2</v>
      </c>
    </row>
    <row r="128" spans="2:7" ht="33.75" x14ac:dyDescent="0.2">
      <c r="B128" s="85" t="s">
        <v>144</v>
      </c>
      <c r="C128" s="55" t="s">
        <v>54</v>
      </c>
      <c r="D128" s="86" t="s">
        <v>105</v>
      </c>
      <c r="E128" s="86">
        <v>21630</v>
      </c>
      <c r="F128" s="86">
        <v>72212526.974700004</v>
      </c>
      <c r="G128" s="50">
        <f t="shared" si="3"/>
        <v>5.6248699354067575E-3</v>
      </c>
    </row>
    <row r="129" spans="2:7" ht="33.75" x14ac:dyDescent="0.2">
      <c r="B129" s="83" t="s">
        <v>145</v>
      </c>
      <c r="C129" s="36" t="s">
        <v>54</v>
      </c>
      <c r="D129" s="84" t="s">
        <v>105</v>
      </c>
      <c r="E129" s="84">
        <v>67497</v>
      </c>
      <c r="F129" s="84">
        <v>416861244.06263101</v>
      </c>
      <c r="G129" s="52">
        <f t="shared" si="3"/>
        <v>3.2470685865703883E-2</v>
      </c>
    </row>
    <row r="130" spans="2:7" ht="22.5" x14ac:dyDescent="0.2">
      <c r="B130" s="85" t="s">
        <v>390</v>
      </c>
      <c r="C130" s="55" t="s">
        <v>54</v>
      </c>
      <c r="D130" s="86" t="s">
        <v>105</v>
      </c>
      <c r="E130" s="86">
        <v>56013</v>
      </c>
      <c r="F130" s="86">
        <v>387524946.26924998</v>
      </c>
      <c r="G130" s="50">
        <f t="shared" si="3"/>
        <v>3.0185585670665125E-2</v>
      </c>
    </row>
    <row r="131" spans="2:7" ht="33.75" x14ac:dyDescent="0.2">
      <c r="B131" s="83" t="s">
        <v>391</v>
      </c>
      <c r="C131" s="36" t="s">
        <v>54</v>
      </c>
      <c r="D131" s="84" t="s">
        <v>105</v>
      </c>
      <c r="E131" s="84">
        <v>47760</v>
      </c>
      <c r="F131" s="84">
        <v>214116509.54448</v>
      </c>
      <c r="G131" s="52">
        <f t="shared" si="3"/>
        <v>1.6678235309961369E-2</v>
      </c>
    </row>
    <row r="132" spans="2:7" ht="33.75" x14ac:dyDescent="0.2">
      <c r="B132" s="85" t="s">
        <v>146</v>
      </c>
      <c r="C132" s="55" t="s">
        <v>54</v>
      </c>
      <c r="D132" s="86" t="s">
        <v>105</v>
      </c>
      <c r="E132" s="86">
        <v>47103</v>
      </c>
      <c r="F132" s="86">
        <v>357276809.59072196</v>
      </c>
      <c r="G132" s="50">
        <f t="shared" si="3"/>
        <v>2.7829459362209853E-2</v>
      </c>
    </row>
    <row r="133" spans="2:7" ht="33.75" x14ac:dyDescent="0.2">
      <c r="B133" s="83" t="s">
        <v>854</v>
      </c>
      <c r="C133" s="36" t="s">
        <v>54</v>
      </c>
      <c r="D133" s="84" t="s">
        <v>105</v>
      </c>
      <c r="E133" s="84">
        <v>11106</v>
      </c>
      <c r="F133" s="84">
        <v>104314762.72598401</v>
      </c>
      <c r="G133" s="52">
        <f t="shared" si="3"/>
        <v>8.1254180854528173E-3</v>
      </c>
    </row>
    <row r="134" spans="2:7" ht="22.5" x14ac:dyDescent="0.2">
      <c r="B134" s="85" t="s">
        <v>392</v>
      </c>
      <c r="C134" s="55" t="s">
        <v>54</v>
      </c>
      <c r="D134" s="86" t="s">
        <v>105</v>
      </c>
      <c r="E134" s="86">
        <v>4183</v>
      </c>
      <c r="F134" s="86">
        <v>140286396.670398</v>
      </c>
      <c r="G134" s="50">
        <f t="shared" si="3"/>
        <v>1.0927366317679627E-2</v>
      </c>
    </row>
    <row r="135" spans="2:7" ht="22.5" x14ac:dyDescent="0.2">
      <c r="B135" s="83" t="s">
        <v>393</v>
      </c>
      <c r="C135" s="36" t="s">
        <v>54</v>
      </c>
      <c r="D135" s="84" t="s">
        <v>105</v>
      </c>
      <c r="E135" s="84">
        <v>38210</v>
      </c>
      <c r="F135" s="84">
        <v>142796808.28808999</v>
      </c>
      <c r="G135" s="52">
        <f t="shared" si="3"/>
        <v>1.1122910490213554E-2</v>
      </c>
    </row>
    <row r="136" spans="2:7" ht="22.5" x14ac:dyDescent="0.2">
      <c r="B136" s="85" t="s">
        <v>855</v>
      </c>
      <c r="C136" s="55" t="s">
        <v>54</v>
      </c>
      <c r="D136" s="86" t="s">
        <v>105</v>
      </c>
      <c r="E136" s="86">
        <v>3582</v>
      </c>
      <c r="F136" s="86">
        <v>55707834.580362</v>
      </c>
      <c r="G136" s="50">
        <f t="shared" si="3"/>
        <v>4.3392654574666047E-3</v>
      </c>
    </row>
    <row r="137" spans="2:7" ht="22.5" x14ac:dyDescent="0.2">
      <c r="B137" s="83" t="s">
        <v>856</v>
      </c>
      <c r="C137" s="36" t="s">
        <v>54</v>
      </c>
      <c r="D137" s="84" t="s">
        <v>105</v>
      </c>
      <c r="E137" s="84">
        <v>15000</v>
      </c>
      <c r="F137" s="84">
        <v>55032846.254999995</v>
      </c>
      <c r="G137" s="52">
        <f t="shared" si="3"/>
        <v>4.2866884088970467E-3</v>
      </c>
    </row>
    <row r="138" spans="2:7" ht="33.75" x14ac:dyDescent="0.2">
      <c r="B138" s="85" t="s">
        <v>857</v>
      </c>
      <c r="C138" s="55" t="s">
        <v>54</v>
      </c>
      <c r="D138" s="86" t="s">
        <v>105</v>
      </c>
      <c r="E138" s="86">
        <v>6890</v>
      </c>
      <c r="F138" s="86">
        <v>24645547.39725</v>
      </c>
      <c r="G138" s="50">
        <f t="shared" si="3"/>
        <v>1.9197223030985018E-3</v>
      </c>
    </row>
    <row r="139" spans="2:7" x14ac:dyDescent="0.2">
      <c r="B139" s="200" t="s">
        <v>53</v>
      </c>
      <c r="C139" s="201"/>
      <c r="D139" s="29"/>
      <c r="E139" s="29"/>
      <c r="F139" s="40">
        <f>SUM(F120:F138)</f>
        <v>3680765942.8362985</v>
      </c>
      <c r="G139" s="43">
        <f>SUM(G120:G138)</f>
        <v>0.2867068991836097</v>
      </c>
    </row>
    <row r="140" spans="2:7" x14ac:dyDescent="0.2">
      <c r="B140" s="196" t="s">
        <v>63</v>
      </c>
      <c r="C140" s="196"/>
      <c r="D140" s="41"/>
      <c r="E140" s="41"/>
      <c r="F140" s="34">
        <f>F139</f>
        <v>3680765942.8362985</v>
      </c>
      <c r="G140" s="35">
        <f>G139</f>
        <v>0.2867068991836097</v>
      </c>
    </row>
    <row r="141" spans="2:7" x14ac:dyDescent="0.2">
      <c r="B141" s="196" t="s">
        <v>55</v>
      </c>
      <c r="C141" s="196"/>
      <c r="D141" s="41"/>
      <c r="E141" s="41"/>
      <c r="F141" s="34">
        <f>F116+F140</f>
        <v>12646013993.372976</v>
      </c>
      <c r="G141" s="35">
        <f>G116+G140</f>
        <v>0.98503939543589614</v>
      </c>
    </row>
    <row r="142" spans="2:7" x14ac:dyDescent="0.2">
      <c r="B142" s="55" t="s">
        <v>31</v>
      </c>
      <c r="C142" s="54"/>
      <c r="D142" s="28"/>
      <c r="E142" s="28"/>
      <c r="F142" s="28">
        <v>159508331.804831</v>
      </c>
      <c r="G142" s="50">
        <f>F142/$F$144</f>
        <v>1.2424625720828497E-2</v>
      </c>
    </row>
    <row r="143" spans="2:7" ht="22.5" x14ac:dyDescent="0.2">
      <c r="B143" s="55" t="s">
        <v>32</v>
      </c>
      <c r="C143" s="54"/>
      <c r="D143" s="28"/>
      <c r="E143" s="28"/>
      <c r="F143" s="28">
        <v>32557097.804978952</v>
      </c>
      <c r="G143" s="50">
        <f>F143/$F$144</f>
        <v>2.5359788432758167E-3</v>
      </c>
    </row>
    <row r="144" spans="2:7" x14ac:dyDescent="0.2">
      <c r="B144" s="196" t="s">
        <v>49</v>
      </c>
      <c r="C144" s="196"/>
      <c r="D144" s="41"/>
      <c r="E144" s="41"/>
      <c r="F144" s="34">
        <f>F141+F142+F143</f>
        <v>12838079422.982786</v>
      </c>
      <c r="G144" s="35">
        <f>F144/$F$144</f>
        <v>1</v>
      </c>
    </row>
    <row r="145" spans="2:7" x14ac:dyDescent="0.2">
      <c r="B145" s="166"/>
      <c r="C145" s="166"/>
      <c r="D145" s="166"/>
      <c r="E145" s="166"/>
      <c r="F145" s="166"/>
      <c r="G145" s="166"/>
    </row>
    <row r="146" spans="2:7" x14ac:dyDescent="0.2">
      <c r="B146" s="166"/>
      <c r="C146" s="166"/>
      <c r="D146" s="166"/>
      <c r="E146" s="166"/>
      <c r="F146" s="166"/>
      <c r="G146" s="166"/>
    </row>
    <row r="147" spans="2:7" x14ac:dyDescent="0.2">
      <c r="B147" s="166"/>
      <c r="C147" s="166"/>
      <c r="D147" s="166"/>
      <c r="E147" s="166"/>
      <c r="F147" s="166"/>
      <c r="G147" s="166"/>
    </row>
    <row r="148" spans="2:7" x14ac:dyDescent="0.2">
      <c r="B148" s="166"/>
      <c r="C148" s="166"/>
      <c r="D148" s="166"/>
      <c r="E148" s="166"/>
      <c r="F148" s="166"/>
      <c r="G148" s="166"/>
    </row>
    <row r="149" spans="2:7" x14ac:dyDescent="0.2">
      <c r="B149" s="166"/>
      <c r="C149" s="166"/>
      <c r="D149" s="166"/>
      <c r="E149" s="166"/>
      <c r="F149" s="166"/>
      <c r="G149" s="166"/>
    </row>
    <row r="150" spans="2:7" x14ac:dyDescent="0.2">
      <c r="B150" s="166" t="s">
        <v>27</v>
      </c>
      <c r="C150" s="166"/>
      <c r="D150" s="166"/>
      <c r="E150" s="166"/>
      <c r="F150" s="166"/>
      <c r="G150" s="166"/>
    </row>
  </sheetData>
  <mergeCells count="17">
    <mergeCell ref="B98:C98"/>
    <mergeCell ref="B100:G100"/>
    <mergeCell ref="B102:B103"/>
    <mergeCell ref="G102:G103"/>
    <mergeCell ref="B3:G3"/>
    <mergeCell ref="B4:G4"/>
    <mergeCell ref="B5:G5"/>
    <mergeCell ref="B140:C140"/>
    <mergeCell ref="B141:C141"/>
    <mergeCell ref="B144:C144"/>
    <mergeCell ref="B104:C104"/>
    <mergeCell ref="B115:C115"/>
    <mergeCell ref="B116:C116"/>
    <mergeCell ref="B118:G118"/>
    <mergeCell ref="B119:G119"/>
    <mergeCell ref="B139:C139"/>
    <mergeCell ref="B106:G106"/>
  </mergeCells>
  <hyperlinks>
    <hyperlink ref="B150" location="'2 Содржина'!A1" display="Содржина / Table of Contents" xr:uid="{9CF5B329-EA98-4F90-AF5D-36C43591A1FE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3437-0A83-4DC4-9572-B286CFC14B91}">
  <sheetPr>
    <tabColor rgb="FF1F5F9E"/>
  </sheetPr>
  <dimension ref="B1:J186"/>
  <sheetViews>
    <sheetView showGridLines="0" zoomScaleNormal="100" zoomScaleSheetLayoutView="100" workbookViewId="0">
      <selection activeCell="M11" sqref="M11"/>
    </sheetView>
  </sheetViews>
  <sheetFormatPr defaultColWidth="9.140625" defaultRowHeight="11.25" x14ac:dyDescent="0.2"/>
  <cols>
    <col min="1" max="1" width="1" style="74" customWidth="1"/>
    <col min="2" max="2" width="14.140625" style="74" customWidth="1"/>
    <col min="3" max="3" width="41.7109375" style="74" customWidth="1"/>
    <col min="4" max="4" width="7" style="74" customWidth="1"/>
    <col min="5" max="5" width="10.85546875" style="74" customWidth="1"/>
    <col min="6" max="6" width="12" style="74" bestFit="1" customWidth="1"/>
    <col min="7" max="7" width="12.140625" style="74" customWidth="1"/>
    <col min="8" max="8" width="1.28515625" style="74" customWidth="1"/>
    <col min="9" max="9" width="9.85546875" style="74" bestFit="1" customWidth="1"/>
    <col min="10" max="10" width="9.5703125" style="74" bestFit="1" customWidth="1"/>
    <col min="11" max="16384" width="9.140625" style="74"/>
  </cols>
  <sheetData>
    <row r="1" spans="2:9" x14ac:dyDescent="0.2">
      <c r="B1" s="74" t="s">
        <v>118</v>
      </c>
      <c r="G1" s="75" t="s">
        <v>493</v>
      </c>
    </row>
    <row r="2" spans="2:9" ht="39.75" customHeight="1" x14ac:dyDescent="0.2">
      <c r="B2" s="76" t="s">
        <v>26</v>
      </c>
      <c r="C2" s="76" t="s">
        <v>24</v>
      </c>
      <c r="D2" s="76" t="s">
        <v>25</v>
      </c>
      <c r="E2" s="76" t="s">
        <v>28</v>
      </c>
      <c r="F2" s="76" t="s">
        <v>22</v>
      </c>
      <c r="G2" s="76" t="s">
        <v>23</v>
      </c>
    </row>
    <row r="3" spans="2:9" ht="15.75" customHeight="1" x14ac:dyDescent="0.2">
      <c r="B3" s="182" t="s">
        <v>40</v>
      </c>
      <c r="C3" s="182"/>
      <c r="D3" s="182"/>
      <c r="E3" s="182"/>
      <c r="F3" s="182"/>
      <c r="G3" s="182"/>
    </row>
    <row r="4" spans="2:9" ht="12.75" customHeight="1" x14ac:dyDescent="0.2">
      <c r="B4" s="183" t="s">
        <v>41</v>
      </c>
      <c r="C4" s="183"/>
      <c r="D4" s="183"/>
      <c r="E4" s="183"/>
      <c r="F4" s="183"/>
      <c r="G4" s="183"/>
    </row>
    <row r="5" spans="2:9" ht="10.15" customHeight="1" x14ac:dyDescent="0.2">
      <c r="B5" s="183" t="s">
        <v>42</v>
      </c>
      <c r="C5" s="183"/>
      <c r="D5" s="183"/>
      <c r="E5" s="183"/>
      <c r="F5" s="183"/>
      <c r="G5" s="183"/>
    </row>
    <row r="6" spans="2:9" s="151" customFormat="1" ht="22.5" x14ac:dyDescent="0.2">
      <c r="B6" s="113" t="s">
        <v>29</v>
      </c>
      <c r="C6" s="83" t="s">
        <v>289</v>
      </c>
      <c r="D6" s="84" t="s">
        <v>75</v>
      </c>
      <c r="E6" s="84">
        <v>501659.71825396823</v>
      </c>
      <c r="F6" s="84">
        <v>3023337.6020414494</v>
      </c>
      <c r="G6" s="66">
        <f t="shared" ref="G6:G37" si="0">F6/$F$180</f>
        <v>1.4249148338031541E-3</v>
      </c>
    </row>
    <row r="7" spans="2:9" s="151" customFormat="1" ht="22.5" x14ac:dyDescent="0.2">
      <c r="B7" s="123" t="s">
        <v>29</v>
      </c>
      <c r="C7" s="85" t="s">
        <v>290</v>
      </c>
      <c r="D7" s="86" t="s">
        <v>75</v>
      </c>
      <c r="E7" s="86">
        <v>339422.83333333331</v>
      </c>
      <c r="F7" s="86">
        <v>4137516.4834335353</v>
      </c>
      <c r="G7" s="65">
        <f t="shared" si="0"/>
        <v>1.950033171409178E-3</v>
      </c>
    </row>
    <row r="8" spans="2:9" s="151" customFormat="1" ht="22.5" x14ac:dyDescent="0.2">
      <c r="B8" s="113" t="s">
        <v>29</v>
      </c>
      <c r="C8" s="83" t="s">
        <v>291</v>
      </c>
      <c r="D8" s="84" t="s">
        <v>75</v>
      </c>
      <c r="E8" s="84">
        <v>723680</v>
      </c>
      <c r="F8" s="84">
        <v>12698303.33437611</v>
      </c>
      <c r="G8" s="66">
        <f t="shared" si="0"/>
        <v>5.9847768152213477E-3</v>
      </c>
    </row>
    <row r="9" spans="2:9" s="151" customFormat="1" ht="22.5" x14ac:dyDescent="0.2">
      <c r="B9" s="123" t="s">
        <v>29</v>
      </c>
      <c r="C9" s="85" t="s">
        <v>292</v>
      </c>
      <c r="D9" s="86" t="s">
        <v>75</v>
      </c>
      <c r="E9" s="86">
        <v>46544.634920634919</v>
      </c>
      <c r="F9" s="86">
        <v>1096390.7596506325</v>
      </c>
      <c r="G9" s="65">
        <f t="shared" si="0"/>
        <v>5.1673470273912094E-4</v>
      </c>
    </row>
    <row r="10" spans="2:9" s="151" customFormat="1" ht="22.5" x14ac:dyDescent="0.2">
      <c r="B10" s="113" t="s">
        <v>29</v>
      </c>
      <c r="C10" s="83" t="s">
        <v>293</v>
      </c>
      <c r="D10" s="84" t="s">
        <v>75</v>
      </c>
      <c r="E10" s="84">
        <v>276922.08333333331</v>
      </c>
      <c r="F10" s="84">
        <v>7886501.3340876354</v>
      </c>
      <c r="G10" s="66">
        <f t="shared" si="0"/>
        <v>3.7169493509960224E-3</v>
      </c>
    </row>
    <row r="11" spans="2:9" s="151" customFormat="1" ht="22.5" x14ac:dyDescent="0.2">
      <c r="B11" s="123" t="s">
        <v>29</v>
      </c>
      <c r="C11" s="85" t="s">
        <v>294</v>
      </c>
      <c r="D11" s="86" t="s">
        <v>75</v>
      </c>
      <c r="E11" s="86">
        <v>154450.77777777778</v>
      </c>
      <c r="F11" s="86">
        <v>5345025.0332363006</v>
      </c>
      <c r="G11" s="65">
        <f t="shared" si="0"/>
        <v>2.5191382701570965E-3</v>
      </c>
    </row>
    <row r="12" spans="2:9" s="151" customFormat="1" ht="22.5" x14ac:dyDescent="0.2">
      <c r="B12" s="113" t="s">
        <v>29</v>
      </c>
      <c r="C12" s="83" t="s">
        <v>295</v>
      </c>
      <c r="D12" s="84" t="s">
        <v>75</v>
      </c>
      <c r="E12" s="84">
        <v>360687.11111111112</v>
      </c>
      <c r="F12" s="84">
        <v>13877826.895323152</v>
      </c>
      <c r="G12" s="66">
        <f t="shared" si="0"/>
        <v>6.5406924422683858E-3</v>
      </c>
    </row>
    <row r="13" spans="2:9" s="151" customFormat="1" ht="22.5" x14ac:dyDescent="0.2">
      <c r="B13" s="123" t="s">
        <v>29</v>
      </c>
      <c r="C13" s="85" t="s">
        <v>76</v>
      </c>
      <c r="D13" s="86" t="s">
        <v>75</v>
      </c>
      <c r="E13" s="86">
        <v>83563</v>
      </c>
      <c r="F13" s="86">
        <v>3624745.1450598356</v>
      </c>
      <c r="G13" s="65">
        <f t="shared" si="0"/>
        <v>1.7083613561595611E-3</v>
      </c>
    </row>
    <row r="14" spans="2:9" s="88" customFormat="1" x14ac:dyDescent="0.2">
      <c r="B14" s="113" t="s">
        <v>29</v>
      </c>
      <c r="C14" s="83" t="s">
        <v>697</v>
      </c>
      <c r="D14" s="84" t="s">
        <v>75</v>
      </c>
      <c r="E14" s="84">
        <v>64834.235200000003</v>
      </c>
      <c r="F14" s="84">
        <v>4053421.3939669286</v>
      </c>
      <c r="G14" s="66">
        <f t="shared" si="0"/>
        <v>1.9103987156507277E-3</v>
      </c>
      <c r="I14" s="152"/>
    </row>
    <row r="15" spans="2:9" s="88" customFormat="1" x14ac:dyDescent="0.2">
      <c r="B15" s="123" t="s">
        <v>29</v>
      </c>
      <c r="C15" s="85" t="s">
        <v>165</v>
      </c>
      <c r="D15" s="86" t="s">
        <v>75</v>
      </c>
      <c r="E15" s="86">
        <v>64860.73</v>
      </c>
      <c r="F15" s="86">
        <v>4117301.3681914844</v>
      </c>
      <c r="G15" s="65">
        <f t="shared" si="0"/>
        <v>1.9405056818043158E-3</v>
      </c>
      <c r="I15" s="152"/>
    </row>
    <row r="16" spans="2:9" s="88" customFormat="1" x14ac:dyDescent="0.2">
      <c r="B16" s="113" t="s">
        <v>29</v>
      </c>
      <c r="C16" s="83" t="s">
        <v>171</v>
      </c>
      <c r="D16" s="84" t="s">
        <v>75</v>
      </c>
      <c r="E16" s="84">
        <v>64834.235200000003</v>
      </c>
      <c r="F16" s="84">
        <v>4063401.9479608168</v>
      </c>
      <c r="G16" s="66">
        <f t="shared" si="0"/>
        <v>1.9151026029790438E-3</v>
      </c>
      <c r="I16" s="152"/>
    </row>
    <row r="17" spans="2:9" s="88" customFormat="1" x14ac:dyDescent="0.2">
      <c r="B17" s="123" t="s">
        <v>29</v>
      </c>
      <c r="C17" s="85" t="s">
        <v>705</v>
      </c>
      <c r="D17" s="86" t="s">
        <v>75</v>
      </c>
      <c r="E17" s="86">
        <v>24313.47</v>
      </c>
      <c r="F17" s="86">
        <v>1546070.1205084673</v>
      </c>
      <c r="G17" s="65">
        <f t="shared" si="0"/>
        <v>7.286709388077601E-4</v>
      </c>
      <c r="I17" s="152"/>
    </row>
    <row r="18" spans="2:9" s="88" customFormat="1" x14ac:dyDescent="0.2">
      <c r="B18" s="113" t="s">
        <v>29</v>
      </c>
      <c r="C18" s="83" t="s">
        <v>706</v>
      </c>
      <c r="D18" s="84" t="s">
        <v>75</v>
      </c>
      <c r="E18" s="84">
        <v>24313.823381145117</v>
      </c>
      <c r="F18" s="84">
        <v>1543600.7634985284</v>
      </c>
      <c r="G18" s="66">
        <f t="shared" si="0"/>
        <v>7.2750711792614841E-4</v>
      </c>
      <c r="I18" s="152"/>
    </row>
    <row r="19" spans="2:9" s="88" customFormat="1" x14ac:dyDescent="0.2">
      <c r="B19" s="123" t="s">
        <v>29</v>
      </c>
      <c r="C19" s="85" t="s">
        <v>708</v>
      </c>
      <c r="D19" s="86" t="s">
        <v>75</v>
      </c>
      <c r="E19" s="86">
        <v>162092.15587430101</v>
      </c>
      <c r="F19" s="86">
        <v>10208008.688400215</v>
      </c>
      <c r="G19" s="65">
        <f t="shared" si="0"/>
        <v>4.8110879161729582E-3</v>
      </c>
      <c r="I19" s="152"/>
    </row>
    <row r="20" spans="2:9" s="88" customFormat="1" x14ac:dyDescent="0.2">
      <c r="B20" s="113" t="s">
        <v>29</v>
      </c>
      <c r="C20" s="83" t="s">
        <v>709</v>
      </c>
      <c r="D20" s="84" t="s">
        <v>75</v>
      </c>
      <c r="E20" s="84">
        <v>48786.675383219335</v>
      </c>
      <c r="F20" s="84">
        <v>3047737.5121181249</v>
      </c>
      <c r="G20" s="66">
        <f t="shared" si="0"/>
        <v>1.4364146391137624E-3</v>
      </c>
      <c r="I20" s="152"/>
    </row>
    <row r="21" spans="2:9" s="88" customFormat="1" x14ac:dyDescent="0.2">
      <c r="B21" s="123" t="s">
        <v>29</v>
      </c>
      <c r="C21" s="85" t="s">
        <v>175</v>
      </c>
      <c r="D21" s="86" t="s">
        <v>75</v>
      </c>
      <c r="E21" s="86">
        <v>56905.757561962237</v>
      </c>
      <c r="F21" s="86">
        <v>3540635.3424673057</v>
      </c>
      <c r="G21" s="65">
        <f t="shared" si="0"/>
        <v>1.6687199660278651E-3</v>
      </c>
      <c r="I21" s="152"/>
    </row>
    <row r="22" spans="2:9" s="88" customFormat="1" x14ac:dyDescent="0.2">
      <c r="B22" s="113" t="s">
        <v>29</v>
      </c>
      <c r="C22" s="83" t="s">
        <v>176</v>
      </c>
      <c r="D22" s="84" t="s">
        <v>75</v>
      </c>
      <c r="E22" s="84">
        <v>65047.313789867905</v>
      </c>
      <c r="F22" s="84">
        <v>4043934.2516249721</v>
      </c>
      <c r="G22" s="66">
        <f t="shared" si="0"/>
        <v>1.9059273758161262E-3</v>
      </c>
      <c r="I22" s="152"/>
    </row>
    <row r="23" spans="2:9" s="88" customFormat="1" x14ac:dyDescent="0.2">
      <c r="B23" s="123" t="s">
        <v>29</v>
      </c>
      <c r="C23" s="85" t="s">
        <v>180</v>
      </c>
      <c r="D23" s="86" t="s">
        <v>75</v>
      </c>
      <c r="E23" s="86">
        <v>129460.15440888266</v>
      </c>
      <c r="F23" s="86">
        <v>7970904.5634772684</v>
      </c>
      <c r="G23" s="65">
        <f t="shared" si="0"/>
        <v>3.7567290347127768E-3</v>
      </c>
      <c r="I23" s="152"/>
    </row>
    <row r="24" spans="2:9" s="88" customFormat="1" x14ac:dyDescent="0.2">
      <c r="B24" s="113" t="s">
        <v>29</v>
      </c>
      <c r="C24" s="83" t="s">
        <v>179</v>
      </c>
      <c r="D24" s="84" t="s">
        <v>75</v>
      </c>
      <c r="E24" s="84">
        <v>58227.477514109596</v>
      </c>
      <c r="F24" s="84">
        <v>3593770.1607011622</v>
      </c>
      <c r="G24" s="66">
        <f t="shared" si="0"/>
        <v>1.6937626839306666E-3</v>
      </c>
      <c r="I24" s="152"/>
    </row>
    <row r="25" spans="2:9" s="88" customFormat="1" x14ac:dyDescent="0.2">
      <c r="B25" s="123" t="s">
        <v>29</v>
      </c>
      <c r="C25" s="85" t="s">
        <v>181</v>
      </c>
      <c r="D25" s="86" t="s">
        <v>75</v>
      </c>
      <c r="E25" s="86">
        <v>48459.145525415843</v>
      </c>
      <c r="F25" s="86">
        <v>3098634.2779752868</v>
      </c>
      <c r="G25" s="65">
        <f t="shared" si="0"/>
        <v>1.4604025512190814E-3</v>
      </c>
      <c r="I25" s="152"/>
    </row>
    <row r="26" spans="2:9" s="88" customFormat="1" x14ac:dyDescent="0.2">
      <c r="B26" s="113" t="s">
        <v>29</v>
      </c>
      <c r="C26" s="83" t="s">
        <v>182</v>
      </c>
      <c r="D26" s="84" t="s">
        <v>75</v>
      </c>
      <c r="E26" s="84">
        <v>24544.663973797353</v>
      </c>
      <c r="F26" s="84">
        <v>1562850.9054210777</v>
      </c>
      <c r="G26" s="66">
        <f t="shared" si="0"/>
        <v>7.3657981055555736E-4</v>
      </c>
      <c r="I26" s="152"/>
    </row>
    <row r="27" spans="2:9" s="88" customFormat="1" x14ac:dyDescent="0.2">
      <c r="B27" s="123" t="s">
        <v>29</v>
      </c>
      <c r="C27" s="85" t="s">
        <v>183</v>
      </c>
      <c r="D27" s="86" t="s">
        <v>75</v>
      </c>
      <c r="E27" s="86">
        <v>23883.021933387492</v>
      </c>
      <c r="F27" s="86">
        <v>1517329.6498618394</v>
      </c>
      <c r="G27" s="65">
        <f t="shared" si="0"/>
        <v>7.1512540458518051E-4</v>
      </c>
      <c r="I27" s="152"/>
    </row>
    <row r="28" spans="2:9" s="88" customFormat="1" x14ac:dyDescent="0.2">
      <c r="B28" s="113" t="s">
        <v>29</v>
      </c>
      <c r="C28" s="83" t="s">
        <v>184</v>
      </c>
      <c r="D28" s="84" t="s">
        <v>75</v>
      </c>
      <c r="E28" s="84">
        <v>32522.969347101392</v>
      </c>
      <c r="F28" s="84">
        <v>2061841.0992439955</v>
      </c>
      <c r="G28" s="66">
        <f t="shared" si="0"/>
        <v>9.7175650025785375E-4</v>
      </c>
      <c r="I28" s="152"/>
    </row>
    <row r="29" spans="2:9" s="88" customFormat="1" x14ac:dyDescent="0.2">
      <c r="B29" s="123" t="s">
        <v>29</v>
      </c>
      <c r="C29" s="85" t="s">
        <v>185</v>
      </c>
      <c r="D29" s="86" t="s">
        <v>75</v>
      </c>
      <c r="E29" s="86">
        <v>32455.572378360572</v>
      </c>
      <c r="F29" s="86">
        <v>2054659.3404575409</v>
      </c>
      <c r="G29" s="65">
        <f t="shared" si="0"/>
        <v>9.6837169975766966E-4</v>
      </c>
      <c r="I29" s="152"/>
    </row>
    <row r="30" spans="2:9" s="88" customFormat="1" x14ac:dyDescent="0.2">
      <c r="B30" s="113" t="s">
        <v>29</v>
      </c>
      <c r="C30" s="83" t="s">
        <v>710</v>
      </c>
      <c r="D30" s="84" t="s">
        <v>75</v>
      </c>
      <c r="E30" s="84">
        <v>113459.359667791</v>
      </c>
      <c r="F30" s="84">
        <v>7172634.551535937</v>
      </c>
      <c r="G30" s="66">
        <f t="shared" si="0"/>
        <v>3.3805002005172927E-3</v>
      </c>
      <c r="I30" s="152"/>
    </row>
    <row r="31" spans="2:9" s="88" customFormat="1" x14ac:dyDescent="0.2">
      <c r="B31" s="123" t="s">
        <v>29</v>
      </c>
      <c r="C31" s="85" t="s">
        <v>188</v>
      </c>
      <c r="D31" s="86" t="s">
        <v>75</v>
      </c>
      <c r="E31" s="86">
        <v>205040.93</v>
      </c>
      <c r="F31" s="86">
        <v>12879142.280393852</v>
      </c>
      <c r="G31" s="65">
        <f t="shared" si="0"/>
        <v>6.0700071568596803E-3</v>
      </c>
      <c r="I31" s="152"/>
    </row>
    <row r="32" spans="2:9" s="88" customFormat="1" x14ac:dyDescent="0.2">
      <c r="B32" s="113" t="s">
        <v>29</v>
      </c>
      <c r="C32" s="83" t="s">
        <v>189</v>
      </c>
      <c r="D32" s="84" t="s">
        <v>75</v>
      </c>
      <c r="E32" s="84">
        <v>198557.41956398412</v>
      </c>
      <c r="F32" s="84">
        <v>12454091.666294428</v>
      </c>
      <c r="G32" s="66">
        <f t="shared" si="0"/>
        <v>5.8696785780273167E-3</v>
      </c>
      <c r="I32" s="152"/>
    </row>
    <row r="33" spans="2:9" s="88" customFormat="1" x14ac:dyDescent="0.2">
      <c r="B33" s="123" t="s">
        <v>29</v>
      </c>
      <c r="C33" s="85" t="s">
        <v>190</v>
      </c>
      <c r="D33" s="86" t="s">
        <v>75</v>
      </c>
      <c r="E33" s="86">
        <v>127887.80883933304</v>
      </c>
      <c r="F33" s="86">
        <v>8015762.4562186878</v>
      </c>
      <c r="G33" s="65">
        <f t="shared" si="0"/>
        <v>3.7778707943155543E-3</v>
      </c>
      <c r="I33" s="152"/>
    </row>
    <row r="34" spans="2:9" s="88" customFormat="1" x14ac:dyDescent="0.2">
      <c r="B34" s="113" t="s">
        <v>29</v>
      </c>
      <c r="C34" s="83" t="s">
        <v>191</v>
      </c>
      <c r="D34" s="84" t="s">
        <v>75</v>
      </c>
      <c r="E34" s="84">
        <v>48627.962050738417</v>
      </c>
      <c r="F34" s="84">
        <v>3045730.9640656887</v>
      </c>
      <c r="G34" s="66">
        <f t="shared" si="0"/>
        <v>1.4354689425158289E-3</v>
      </c>
      <c r="I34" s="152"/>
    </row>
    <row r="35" spans="2:9" s="88" customFormat="1" x14ac:dyDescent="0.2">
      <c r="B35" s="123" t="s">
        <v>29</v>
      </c>
      <c r="C35" s="85" t="s">
        <v>711</v>
      </c>
      <c r="D35" s="86" t="s">
        <v>75</v>
      </c>
      <c r="E35" s="86">
        <v>48741.49</v>
      </c>
      <c r="F35" s="86">
        <v>3048483.614631637</v>
      </c>
      <c r="G35" s="65">
        <f t="shared" si="0"/>
        <v>1.4367662811329413E-3</v>
      </c>
      <c r="I35" s="152"/>
    </row>
    <row r="36" spans="2:9" s="88" customFormat="1" x14ac:dyDescent="0.2">
      <c r="B36" s="113" t="s">
        <v>29</v>
      </c>
      <c r="C36" s="83" t="s">
        <v>192</v>
      </c>
      <c r="D36" s="84" t="s">
        <v>75</v>
      </c>
      <c r="E36" s="84">
        <v>178934.52623017487</v>
      </c>
      <c r="F36" s="84">
        <v>11103674.214609955</v>
      </c>
      <c r="G36" s="66">
        <f t="shared" si="0"/>
        <v>5.2332197659407794E-3</v>
      </c>
      <c r="I36" s="152"/>
    </row>
    <row r="37" spans="2:9" s="88" customFormat="1" x14ac:dyDescent="0.2">
      <c r="B37" s="123" t="s">
        <v>29</v>
      </c>
      <c r="C37" s="85" t="s">
        <v>194</v>
      </c>
      <c r="D37" s="86" t="s">
        <v>75</v>
      </c>
      <c r="E37" s="86">
        <v>40664.29</v>
      </c>
      <c r="F37" s="86">
        <v>2516198.4015956046</v>
      </c>
      <c r="G37" s="65">
        <f t="shared" si="0"/>
        <v>1.185897474633469E-3</v>
      </c>
      <c r="I37" s="152"/>
    </row>
    <row r="38" spans="2:9" s="88" customFormat="1" x14ac:dyDescent="0.2">
      <c r="B38" s="113" t="s">
        <v>29</v>
      </c>
      <c r="C38" s="83" t="s">
        <v>195</v>
      </c>
      <c r="D38" s="84" t="s">
        <v>75</v>
      </c>
      <c r="E38" s="84">
        <v>48788.420881444137</v>
      </c>
      <c r="F38" s="84">
        <v>3012435.533835391</v>
      </c>
      <c r="G38" s="66">
        <f t="shared" ref="G38:G69" si="1">F38/$F$180</f>
        <v>1.4197766320041038E-3</v>
      </c>
      <c r="I38" s="152"/>
    </row>
    <row r="39" spans="2:9" s="88" customFormat="1" x14ac:dyDescent="0.2">
      <c r="B39" s="123" t="s">
        <v>29</v>
      </c>
      <c r="C39" s="85" t="s">
        <v>196</v>
      </c>
      <c r="D39" s="86" t="s">
        <v>75</v>
      </c>
      <c r="E39" s="86">
        <v>35091.54</v>
      </c>
      <c r="F39" s="86">
        <v>2165175.8213002472</v>
      </c>
      <c r="G39" s="65">
        <f t="shared" si="1"/>
        <v>1.0204586955421171E-3</v>
      </c>
      <c r="I39" s="152"/>
    </row>
    <row r="40" spans="2:9" s="88" customFormat="1" x14ac:dyDescent="0.2">
      <c r="B40" s="113" t="s">
        <v>29</v>
      </c>
      <c r="C40" s="83" t="s">
        <v>197</v>
      </c>
      <c r="D40" s="84" t="s">
        <v>75</v>
      </c>
      <c r="E40" s="84">
        <v>64832.974050602134</v>
      </c>
      <c r="F40" s="84">
        <v>3997389.7630577954</v>
      </c>
      <c r="G40" s="66">
        <f t="shared" si="1"/>
        <v>1.8839907147742471E-3</v>
      </c>
      <c r="I40" s="152"/>
    </row>
    <row r="41" spans="2:9" s="88" customFormat="1" x14ac:dyDescent="0.2">
      <c r="B41" s="123" t="s">
        <v>29</v>
      </c>
      <c r="C41" s="85" t="s">
        <v>198</v>
      </c>
      <c r="D41" s="86" t="s">
        <v>75</v>
      </c>
      <c r="E41" s="86">
        <v>45694.771932677453</v>
      </c>
      <c r="F41" s="86">
        <v>2914006.4245825079</v>
      </c>
      <c r="G41" s="65">
        <f t="shared" si="1"/>
        <v>1.3733864777064951E-3</v>
      </c>
      <c r="I41" s="152"/>
    </row>
    <row r="42" spans="2:9" s="88" customFormat="1" x14ac:dyDescent="0.2">
      <c r="B42" s="113" t="s">
        <v>29</v>
      </c>
      <c r="C42" s="83" t="s">
        <v>717</v>
      </c>
      <c r="D42" s="84" t="s">
        <v>75</v>
      </c>
      <c r="E42" s="84">
        <v>108149.601035</v>
      </c>
      <c r="F42" s="84">
        <v>6729964.3950804705</v>
      </c>
      <c r="G42" s="66">
        <f t="shared" si="1"/>
        <v>3.1718674391645928E-3</v>
      </c>
      <c r="I42" s="152"/>
    </row>
    <row r="43" spans="2:9" s="88" customFormat="1" x14ac:dyDescent="0.2">
      <c r="B43" s="123" t="s">
        <v>29</v>
      </c>
      <c r="C43" s="85" t="s">
        <v>207</v>
      </c>
      <c r="D43" s="86" t="s">
        <v>78</v>
      </c>
      <c r="E43" s="86">
        <v>28000000</v>
      </c>
      <c r="F43" s="86">
        <v>28565246.773918379</v>
      </c>
      <c r="G43" s="65">
        <f t="shared" si="1"/>
        <v>1.3462950294376672E-2</v>
      </c>
      <c r="I43" s="152"/>
    </row>
    <row r="44" spans="2:9" s="88" customFormat="1" x14ac:dyDescent="0.2">
      <c r="B44" s="113" t="s">
        <v>29</v>
      </c>
      <c r="C44" s="83" t="s">
        <v>208</v>
      </c>
      <c r="D44" s="84" t="s">
        <v>75</v>
      </c>
      <c r="E44" s="84">
        <v>28783.202273999999</v>
      </c>
      <c r="F44" s="84">
        <v>1787953.5995400327</v>
      </c>
      <c r="G44" s="66">
        <f t="shared" si="1"/>
        <v>8.4267188831841505E-4</v>
      </c>
      <c r="I44" s="152"/>
    </row>
    <row r="45" spans="2:9" s="88" customFormat="1" x14ac:dyDescent="0.2">
      <c r="B45" s="123" t="s">
        <v>29</v>
      </c>
      <c r="C45" s="85" t="s">
        <v>781</v>
      </c>
      <c r="D45" s="86" t="s">
        <v>78</v>
      </c>
      <c r="E45" s="86">
        <v>25120000</v>
      </c>
      <c r="F45" s="86">
        <v>25340600.348111082</v>
      </c>
      <c r="G45" s="65">
        <f t="shared" si="1"/>
        <v>1.1943157558427977E-2</v>
      </c>
      <c r="I45" s="152"/>
    </row>
    <row r="46" spans="2:9" s="88" customFormat="1" x14ac:dyDescent="0.2">
      <c r="B46" s="113" t="s">
        <v>29</v>
      </c>
      <c r="C46" s="83" t="s">
        <v>782</v>
      </c>
      <c r="D46" s="84" t="s">
        <v>78</v>
      </c>
      <c r="E46" s="84">
        <v>37610000</v>
      </c>
      <c r="F46" s="84">
        <v>38198377.319759868</v>
      </c>
      <c r="G46" s="66">
        <f t="shared" si="1"/>
        <v>1.8003095133465544E-2</v>
      </c>
      <c r="I46" s="152"/>
    </row>
    <row r="47" spans="2:9" s="88" customFormat="1" x14ac:dyDescent="0.2">
      <c r="B47" s="123" t="s">
        <v>29</v>
      </c>
      <c r="C47" s="85" t="s">
        <v>212</v>
      </c>
      <c r="D47" s="86" t="s">
        <v>78</v>
      </c>
      <c r="E47" s="86">
        <v>12690000</v>
      </c>
      <c r="F47" s="86">
        <v>12942704.360655738</v>
      </c>
      <c r="G47" s="65">
        <f t="shared" si="1"/>
        <v>6.0999642979250356E-3</v>
      </c>
      <c r="I47" s="152"/>
    </row>
    <row r="48" spans="2:9" s="88" customFormat="1" x14ac:dyDescent="0.2">
      <c r="B48" s="113" t="s">
        <v>29</v>
      </c>
      <c r="C48" s="83" t="s">
        <v>720</v>
      </c>
      <c r="D48" s="84" t="s">
        <v>78</v>
      </c>
      <c r="E48" s="84">
        <v>15060000</v>
      </c>
      <c r="F48" s="84">
        <v>15304133.347543107</v>
      </c>
      <c r="G48" s="66">
        <f t="shared" si="1"/>
        <v>7.2129181374554034E-3</v>
      </c>
      <c r="I48" s="152"/>
    </row>
    <row r="49" spans="2:9" s="88" customFormat="1" x14ac:dyDescent="0.2">
      <c r="B49" s="123" t="s">
        <v>29</v>
      </c>
      <c r="C49" s="85" t="s">
        <v>783</v>
      </c>
      <c r="D49" s="86" t="s">
        <v>78</v>
      </c>
      <c r="E49" s="86">
        <v>35000000</v>
      </c>
      <c r="F49" s="86">
        <v>35156954.029849097</v>
      </c>
      <c r="G49" s="65">
        <f t="shared" si="1"/>
        <v>1.6569656420322178E-2</v>
      </c>
      <c r="I49" s="152"/>
    </row>
    <row r="50" spans="2:9" s="88" customFormat="1" x14ac:dyDescent="0.2">
      <c r="B50" s="113" t="s">
        <v>29</v>
      </c>
      <c r="C50" s="83" t="s">
        <v>722</v>
      </c>
      <c r="D50" s="84" t="s">
        <v>78</v>
      </c>
      <c r="E50" s="84">
        <v>12000000</v>
      </c>
      <c r="F50" s="84">
        <v>12291038.612497816</v>
      </c>
      <c r="G50" s="66">
        <f t="shared" si="1"/>
        <v>5.7928308204712913E-3</v>
      </c>
      <c r="I50" s="152"/>
    </row>
    <row r="51" spans="2:9" s="88" customFormat="1" x14ac:dyDescent="0.2">
      <c r="B51" s="123" t="s">
        <v>29</v>
      </c>
      <c r="C51" s="85" t="s">
        <v>723</v>
      </c>
      <c r="D51" s="86" t="s">
        <v>78</v>
      </c>
      <c r="E51" s="86">
        <v>22700000</v>
      </c>
      <c r="F51" s="86">
        <v>23107735.814441077</v>
      </c>
      <c r="G51" s="65">
        <f t="shared" si="1"/>
        <v>1.0890796818512259E-2</v>
      </c>
      <c r="I51" s="152"/>
    </row>
    <row r="52" spans="2:9" s="88" customFormat="1" x14ac:dyDescent="0.2">
      <c r="B52" s="113" t="s">
        <v>29</v>
      </c>
      <c r="C52" s="83" t="s">
        <v>784</v>
      </c>
      <c r="D52" s="84" t="s">
        <v>78</v>
      </c>
      <c r="E52" s="84">
        <v>42000000</v>
      </c>
      <c r="F52" s="84">
        <v>42572764.937487699</v>
      </c>
      <c r="G52" s="66">
        <f t="shared" si="1"/>
        <v>2.0064766910079718E-2</v>
      </c>
      <c r="I52" s="152"/>
    </row>
    <row r="53" spans="2:9" s="88" customFormat="1" x14ac:dyDescent="0.2">
      <c r="B53" s="123" t="s">
        <v>29</v>
      </c>
      <c r="C53" s="85" t="s">
        <v>785</v>
      </c>
      <c r="D53" s="86" t="s">
        <v>78</v>
      </c>
      <c r="E53" s="86">
        <v>13000000</v>
      </c>
      <c r="F53" s="86">
        <v>13131780.821917808</v>
      </c>
      <c r="G53" s="65">
        <f t="shared" si="1"/>
        <v>6.189077023607212E-3</v>
      </c>
      <c r="I53" s="152"/>
    </row>
    <row r="54" spans="2:9" s="88" customFormat="1" x14ac:dyDescent="0.2">
      <c r="B54" s="113" t="s">
        <v>29</v>
      </c>
      <c r="C54" s="83" t="s">
        <v>724</v>
      </c>
      <c r="D54" s="84" t="s">
        <v>78</v>
      </c>
      <c r="E54" s="84">
        <v>5000000</v>
      </c>
      <c r="F54" s="84">
        <v>5036301.3698630137</v>
      </c>
      <c r="G54" s="66">
        <f t="shared" si="1"/>
        <v>2.3736351919730358E-3</v>
      </c>
      <c r="I54" s="152"/>
    </row>
    <row r="55" spans="2:9" s="88" customFormat="1" x14ac:dyDescent="0.2">
      <c r="B55" s="123" t="s">
        <v>29</v>
      </c>
      <c r="C55" s="85" t="s">
        <v>725</v>
      </c>
      <c r="D55" s="86" t="s">
        <v>78</v>
      </c>
      <c r="E55" s="86">
        <v>15000000</v>
      </c>
      <c r="F55" s="86">
        <v>15082814.252642898</v>
      </c>
      <c r="G55" s="65">
        <f t="shared" si="1"/>
        <v>7.1086092898049605E-3</v>
      </c>
      <c r="I55" s="152"/>
    </row>
    <row r="56" spans="2:9" s="88" customFormat="1" x14ac:dyDescent="0.2">
      <c r="B56" s="113" t="s">
        <v>29</v>
      </c>
      <c r="C56" s="83" t="s">
        <v>227</v>
      </c>
      <c r="D56" s="84" t="s">
        <v>78</v>
      </c>
      <c r="E56" s="84">
        <v>25000000</v>
      </c>
      <c r="F56" s="84">
        <v>25606573.634705774</v>
      </c>
      <c r="G56" s="66">
        <f t="shared" si="1"/>
        <v>1.2068512160311753E-2</v>
      </c>
      <c r="I56" s="152"/>
    </row>
    <row r="57" spans="2:9" s="88" customFormat="1" x14ac:dyDescent="0.2">
      <c r="B57" s="123" t="s">
        <v>29</v>
      </c>
      <c r="C57" s="85" t="s">
        <v>228</v>
      </c>
      <c r="D57" s="86" t="s">
        <v>78</v>
      </c>
      <c r="E57" s="86">
        <v>40000000</v>
      </c>
      <c r="F57" s="86">
        <v>40797458.208218232</v>
      </c>
      <c r="G57" s="65">
        <f t="shared" si="1"/>
        <v>1.9228055557904387E-2</v>
      </c>
      <c r="I57" s="152"/>
    </row>
    <row r="58" spans="2:9" s="88" customFormat="1" x14ac:dyDescent="0.2">
      <c r="B58" s="113" t="s">
        <v>29</v>
      </c>
      <c r="C58" s="83" t="s">
        <v>726</v>
      </c>
      <c r="D58" s="84" t="s">
        <v>78</v>
      </c>
      <c r="E58" s="84">
        <v>8000000</v>
      </c>
      <c r="F58" s="84">
        <v>8161373.3544350928</v>
      </c>
      <c r="G58" s="66">
        <f t="shared" si="1"/>
        <v>3.8464979726670089E-3</v>
      </c>
      <c r="I58" s="152"/>
    </row>
    <row r="59" spans="2:9" s="88" customFormat="1" x14ac:dyDescent="0.2">
      <c r="B59" s="123" t="s">
        <v>29</v>
      </c>
      <c r="C59" s="85" t="s">
        <v>727</v>
      </c>
      <c r="D59" s="86" t="s">
        <v>75</v>
      </c>
      <c r="E59" s="86">
        <v>81043.976082301786</v>
      </c>
      <c r="F59" s="86">
        <v>5078999.0307422699</v>
      </c>
      <c r="G59" s="65">
        <f t="shared" si="1"/>
        <v>2.3937588229940862E-3</v>
      </c>
      <c r="I59" s="152"/>
    </row>
    <row r="60" spans="2:9" s="88" customFormat="1" x14ac:dyDescent="0.2">
      <c r="B60" s="113" t="s">
        <v>29</v>
      </c>
      <c r="C60" s="83" t="s">
        <v>728</v>
      </c>
      <c r="D60" s="84" t="s">
        <v>75</v>
      </c>
      <c r="E60" s="84">
        <v>113830.39271485487</v>
      </c>
      <c r="F60" s="84">
        <v>7114911.9927235954</v>
      </c>
      <c r="G60" s="66">
        <f t="shared" si="1"/>
        <v>3.353295256470937E-3</v>
      </c>
      <c r="I60" s="152"/>
    </row>
    <row r="61" spans="2:9" s="88" customFormat="1" x14ac:dyDescent="0.2">
      <c r="B61" s="123" t="s">
        <v>29</v>
      </c>
      <c r="C61" s="85" t="s">
        <v>231</v>
      </c>
      <c r="D61" s="86" t="s">
        <v>75</v>
      </c>
      <c r="E61" s="86">
        <v>195137.81608260836</v>
      </c>
      <c r="F61" s="86">
        <v>12178681.449229408</v>
      </c>
      <c r="G61" s="65">
        <f t="shared" si="1"/>
        <v>5.7398763014268111E-3</v>
      </c>
      <c r="I61" s="152"/>
    </row>
    <row r="62" spans="2:9" s="88" customFormat="1" x14ac:dyDescent="0.2">
      <c r="B62" s="113" t="s">
        <v>29</v>
      </c>
      <c r="C62" s="83" t="s">
        <v>729</v>
      </c>
      <c r="D62" s="84" t="s">
        <v>75</v>
      </c>
      <c r="E62" s="84">
        <v>48783.58139784474</v>
      </c>
      <c r="F62" s="84">
        <v>3037436.4796703993</v>
      </c>
      <c r="G62" s="66">
        <f t="shared" si="1"/>
        <v>1.4315597086130003E-3</v>
      </c>
      <c r="I62" s="152"/>
    </row>
    <row r="63" spans="2:9" s="88" customFormat="1" x14ac:dyDescent="0.2">
      <c r="B63" s="123" t="s">
        <v>29</v>
      </c>
      <c r="C63" s="85" t="s">
        <v>730</v>
      </c>
      <c r="D63" s="86" t="s">
        <v>78</v>
      </c>
      <c r="E63" s="86">
        <v>5000000</v>
      </c>
      <c r="F63" s="86">
        <v>5031005.7683153339</v>
      </c>
      <c r="G63" s="65">
        <f t="shared" si="1"/>
        <v>2.3711393472502684E-3</v>
      </c>
      <c r="I63" s="152"/>
    </row>
    <row r="64" spans="2:9" s="88" customFormat="1" x14ac:dyDescent="0.2">
      <c r="B64" s="113" t="s">
        <v>29</v>
      </c>
      <c r="C64" s="83" t="s">
        <v>234</v>
      </c>
      <c r="D64" s="84" t="s">
        <v>78</v>
      </c>
      <c r="E64" s="84">
        <v>15000000</v>
      </c>
      <c r="F64" s="84">
        <v>15009022.233162804</v>
      </c>
      <c r="G64" s="66">
        <f t="shared" si="1"/>
        <v>7.0738307248499653E-3</v>
      </c>
      <c r="I64" s="152"/>
    </row>
    <row r="65" spans="2:9" s="88" customFormat="1" x14ac:dyDescent="0.2">
      <c r="B65" s="123" t="s">
        <v>29</v>
      </c>
      <c r="C65" s="85" t="s">
        <v>731</v>
      </c>
      <c r="D65" s="86" t="s">
        <v>78</v>
      </c>
      <c r="E65" s="86">
        <v>10000000</v>
      </c>
      <c r="F65" s="86">
        <v>10524978.454769665</v>
      </c>
      <c r="G65" s="65">
        <f t="shared" si="1"/>
        <v>4.9604774258532464E-3</v>
      </c>
      <c r="I65" s="152"/>
    </row>
    <row r="66" spans="2:9" s="88" customFormat="1" x14ac:dyDescent="0.2">
      <c r="B66" s="113" t="s">
        <v>29</v>
      </c>
      <c r="C66" s="83" t="s">
        <v>732</v>
      </c>
      <c r="D66" s="84" t="s">
        <v>78</v>
      </c>
      <c r="E66" s="84">
        <v>15000000</v>
      </c>
      <c r="F66" s="84">
        <v>15750526.913272116</v>
      </c>
      <c r="G66" s="66">
        <f t="shared" si="1"/>
        <v>7.4233057610843534E-3</v>
      </c>
      <c r="I66" s="152"/>
    </row>
    <row r="67" spans="2:9" s="88" customFormat="1" x14ac:dyDescent="0.2">
      <c r="B67" s="123" t="s">
        <v>29</v>
      </c>
      <c r="C67" s="85" t="s">
        <v>733</v>
      </c>
      <c r="D67" s="86" t="s">
        <v>78</v>
      </c>
      <c r="E67" s="86">
        <v>6000000</v>
      </c>
      <c r="F67" s="86">
        <v>6294435.6508842818</v>
      </c>
      <c r="G67" s="65">
        <f t="shared" si="1"/>
        <v>2.9666004627826744E-3</v>
      </c>
      <c r="I67" s="152"/>
    </row>
    <row r="68" spans="2:9" s="151" customFormat="1" x14ac:dyDescent="0.2">
      <c r="B68" s="113" t="s">
        <v>29</v>
      </c>
      <c r="C68" s="83" t="s">
        <v>734</v>
      </c>
      <c r="D68" s="84" t="s">
        <v>78</v>
      </c>
      <c r="E68" s="84">
        <v>11000000</v>
      </c>
      <c r="F68" s="84">
        <v>11491017.500422964</v>
      </c>
      <c r="G68" s="66">
        <f t="shared" si="1"/>
        <v>5.4157766836188887E-3</v>
      </c>
      <c r="I68" s="153"/>
    </row>
    <row r="69" spans="2:9" s="88" customFormat="1" x14ac:dyDescent="0.2">
      <c r="B69" s="123" t="s">
        <v>29</v>
      </c>
      <c r="C69" s="85" t="s">
        <v>736</v>
      </c>
      <c r="D69" s="86" t="s">
        <v>75</v>
      </c>
      <c r="E69" s="86">
        <v>97568.908041304181</v>
      </c>
      <c r="F69" s="86">
        <v>6203214.337890042</v>
      </c>
      <c r="G69" s="65">
        <f t="shared" si="1"/>
        <v>2.9236073805821538E-3</v>
      </c>
      <c r="I69" s="152"/>
    </row>
    <row r="70" spans="2:9" s="88" customFormat="1" x14ac:dyDescent="0.2">
      <c r="B70" s="113" t="s">
        <v>29</v>
      </c>
      <c r="C70" s="83" t="s">
        <v>737</v>
      </c>
      <c r="D70" s="84" t="s">
        <v>75</v>
      </c>
      <c r="E70" s="84">
        <v>569161.22</v>
      </c>
      <c r="F70" s="84">
        <v>36077326.504664756</v>
      </c>
      <c r="G70" s="66">
        <f t="shared" ref="G70:G101" si="2">F70/$F$180</f>
        <v>1.7003432784266255E-2</v>
      </c>
      <c r="I70" s="152"/>
    </row>
    <row r="71" spans="2:9" s="88" customFormat="1" x14ac:dyDescent="0.2">
      <c r="B71" s="123" t="s">
        <v>29</v>
      </c>
      <c r="C71" s="85" t="s">
        <v>681</v>
      </c>
      <c r="D71" s="86" t="s">
        <v>78</v>
      </c>
      <c r="E71" s="86">
        <v>7000000</v>
      </c>
      <c r="F71" s="86">
        <v>7200999.2427340327</v>
      </c>
      <c r="G71" s="65">
        <f t="shared" si="2"/>
        <v>3.3938686279192214E-3</v>
      </c>
      <c r="I71" s="152"/>
    </row>
    <row r="72" spans="2:9" s="88" customFormat="1" x14ac:dyDescent="0.2">
      <c r="B72" s="113" t="s">
        <v>29</v>
      </c>
      <c r="C72" s="83" t="s">
        <v>683</v>
      </c>
      <c r="D72" s="84" t="s">
        <v>78</v>
      </c>
      <c r="E72" s="84">
        <v>30000000</v>
      </c>
      <c r="F72" s="84">
        <v>30580463.407761857</v>
      </c>
      <c r="G72" s="66">
        <f t="shared" si="2"/>
        <v>1.4412732440092552E-2</v>
      </c>
      <c r="I72" s="152"/>
    </row>
    <row r="73" spans="2:9" s="151" customFormat="1" x14ac:dyDescent="0.2">
      <c r="B73" s="123" t="s">
        <v>29</v>
      </c>
      <c r="C73" s="85" t="s">
        <v>684</v>
      </c>
      <c r="D73" s="86" t="s">
        <v>78</v>
      </c>
      <c r="E73" s="86">
        <v>12000000</v>
      </c>
      <c r="F73" s="86">
        <v>17289335.978268526</v>
      </c>
      <c r="G73" s="65">
        <f t="shared" si="2"/>
        <v>8.1485545264301708E-3</v>
      </c>
      <c r="I73" s="152"/>
    </row>
    <row r="74" spans="2:9" s="88" customFormat="1" x14ac:dyDescent="0.2">
      <c r="B74" s="113" t="s">
        <v>29</v>
      </c>
      <c r="C74" s="83" t="s">
        <v>685</v>
      </c>
      <c r="D74" s="84" t="s">
        <v>78</v>
      </c>
      <c r="E74" s="84">
        <v>10000000</v>
      </c>
      <c r="F74" s="84">
        <v>10077618.428315055</v>
      </c>
      <c r="G74" s="66">
        <f t="shared" si="2"/>
        <v>4.7496343042265649E-3</v>
      </c>
      <c r="I74" s="152"/>
    </row>
    <row r="75" spans="2:9" s="88" customFormat="1" x14ac:dyDescent="0.2">
      <c r="B75" s="123" t="s">
        <v>29</v>
      </c>
      <c r="C75" s="85" t="s">
        <v>686</v>
      </c>
      <c r="D75" s="86" t="s">
        <v>78</v>
      </c>
      <c r="E75" s="86">
        <v>45000000</v>
      </c>
      <c r="F75" s="86">
        <v>45141760.290428936</v>
      </c>
      <c r="G75" s="65">
        <f t="shared" si="2"/>
        <v>2.1275547864183418E-2</v>
      </c>
      <c r="I75" s="152"/>
    </row>
    <row r="76" spans="2:9" s="88" customFormat="1" x14ac:dyDescent="0.2">
      <c r="B76" s="113" t="s">
        <v>29</v>
      </c>
      <c r="C76" s="83" t="s">
        <v>687</v>
      </c>
      <c r="D76" s="84" t="s">
        <v>75</v>
      </c>
      <c r="E76" s="84">
        <v>195137.81608260836</v>
      </c>
      <c r="F76" s="84">
        <v>12010179.943250962</v>
      </c>
      <c r="G76" s="66">
        <f t="shared" si="2"/>
        <v>5.6604606598442313E-3</v>
      </c>
      <c r="I76" s="152"/>
    </row>
    <row r="77" spans="2:9" s="88" customFormat="1" x14ac:dyDescent="0.2">
      <c r="B77" s="123" t="s">
        <v>29</v>
      </c>
      <c r="C77" s="85" t="s">
        <v>640</v>
      </c>
      <c r="D77" s="86" t="s">
        <v>78</v>
      </c>
      <c r="E77" s="86">
        <v>40000000</v>
      </c>
      <c r="F77" s="86">
        <v>42116654.912504055</v>
      </c>
      <c r="G77" s="65">
        <f t="shared" si="2"/>
        <v>1.9849799868355143E-2</v>
      </c>
      <c r="I77" s="152"/>
    </row>
    <row r="78" spans="2:9" s="88" customFormat="1" x14ac:dyDescent="0.2">
      <c r="B78" s="113" t="s">
        <v>29</v>
      </c>
      <c r="C78" s="83" t="s">
        <v>641</v>
      </c>
      <c r="D78" s="84" t="s">
        <v>78</v>
      </c>
      <c r="E78" s="84">
        <v>45000000</v>
      </c>
      <c r="F78" s="84">
        <v>47064053.558418803</v>
      </c>
      <c r="G78" s="66">
        <f t="shared" si="2"/>
        <v>2.2181534741278843E-2</v>
      </c>
      <c r="I78" s="152"/>
    </row>
    <row r="79" spans="2:9" s="88" customFormat="1" x14ac:dyDescent="0.2">
      <c r="B79" s="123" t="s">
        <v>29</v>
      </c>
      <c r="C79" s="85" t="s">
        <v>688</v>
      </c>
      <c r="D79" s="86" t="s">
        <v>78</v>
      </c>
      <c r="E79" s="86">
        <v>20000000</v>
      </c>
      <c r="F79" s="86">
        <v>20805635.217726089</v>
      </c>
      <c r="G79" s="65">
        <f t="shared" si="2"/>
        <v>9.8058047597519935E-3</v>
      </c>
      <c r="I79" s="152"/>
    </row>
    <row r="80" spans="2:9" s="88" customFormat="1" x14ac:dyDescent="0.2">
      <c r="B80" s="113" t="s">
        <v>29</v>
      </c>
      <c r="C80" s="83" t="s">
        <v>689</v>
      </c>
      <c r="D80" s="84" t="s">
        <v>78</v>
      </c>
      <c r="E80" s="84">
        <v>15000000</v>
      </c>
      <c r="F80" s="84">
        <v>15539203.890347365</v>
      </c>
      <c r="G80" s="66">
        <f t="shared" si="2"/>
        <v>7.3237081144681502E-3</v>
      </c>
      <c r="I80" s="152"/>
    </row>
    <row r="81" spans="2:9" s="88" customFormat="1" x14ac:dyDescent="0.2">
      <c r="B81" s="123" t="s">
        <v>29</v>
      </c>
      <c r="C81" s="85" t="s">
        <v>643</v>
      </c>
      <c r="D81" s="86" t="s">
        <v>78</v>
      </c>
      <c r="E81" s="86">
        <v>21490000</v>
      </c>
      <c r="F81" s="86">
        <v>22173038.163589053</v>
      </c>
      <c r="G81" s="65">
        <f t="shared" si="2"/>
        <v>1.0450268924134637E-2</v>
      </c>
      <c r="I81" s="152"/>
    </row>
    <row r="82" spans="2:9" s="88" customFormat="1" x14ac:dyDescent="0.2">
      <c r="B82" s="113" t="s">
        <v>29</v>
      </c>
      <c r="C82" s="83" t="s">
        <v>644</v>
      </c>
      <c r="D82" s="84" t="s">
        <v>78</v>
      </c>
      <c r="E82" s="84">
        <v>30000000</v>
      </c>
      <c r="F82" s="84">
        <v>30792376.069961585</v>
      </c>
      <c r="G82" s="66">
        <f t="shared" si="2"/>
        <v>1.4512607986784797E-2</v>
      </c>
      <c r="I82" s="152"/>
    </row>
    <row r="83" spans="2:9" s="88" customFormat="1" x14ac:dyDescent="0.2">
      <c r="B83" s="123" t="s">
        <v>29</v>
      </c>
      <c r="C83" s="85" t="s">
        <v>645</v>
      </c>
      <c r="D83" s="86" t="s">
        <v>78</v>
      </c>
      <c r="E83" s="86">
        <v>7000000</v>
      </c>
      <c r="F83" s="86">
        <v>7154948.4552510818</v>
      </c>
      <c r="G83" s="65">
        <f t="shared" si="2"/>
        <v>3.372164650782012E-3</v>
      </c>
      <c r="I83" s="152"/>
    </row>
    <row r="84" spans="2:9" s="88" customFormat="1" x14ac:dyDescent="0.2">
      <c r="B84" s="113" t="s">
        <v>29</v>
      </c>
      <c r="C84" s="83" t="s">
        <v>690</v>
      </c>
      <c r="D84" s="84" t="s">
        <v>78</v>
      </c>
      <c r="E84" s="84">
        <v>8000000</v>
      </c>
      <c r="F84" s="84">
        <v>8143010.1912350692</v>
      </c>
      <c r="G84" s="66">
        <f t="shared" si="2"/>
        <v>3.837843317751331E-3</v>
      </c>
      <c r="I84" s="152"/>
    </row>
    <row r="85" spans="2:9" s="88" customFormat="1" x14ac:dyDescent="0.2">
      <c r="B85" s="123" t="s">
        <v>29</v>
      </c>
      <c r="C85" s="85" t="s">
        <v>692</v>
      </c>
      <c r="D85" s="86" t="s">
        <v>78</v>
      </c>
      <c r="E85" s="86">
        <v>20000000</v>
      </c>
      <c r="F85" s="86">
        <v>20251543.977069151</v>
      </c>
      <c r="G85" s="65">
        <f t="shared" si="2"/>
        <v>9.5446586583178197E-3</v>
      </c>
      <c r="I85" s="152"/>
    </row>
    <row r="86" spans="2:9" s="88" customFormat="1" x14ac:dyDescent="0.2">
      <c r="B86" s="113" t="s">
        <v>29</v>
      </c>
      <c r="C86" s="83" t="s">
        <v>693</v>
      </c>
      <c r="D86" s="84" t="s">
        <v>78</v>
      </c>
      <c r="E86" s="84">
        <v>55000000</v>
      </c>
      <c r="F86" s="84">
        <v>55398481.742153056</v>
      </c>
      <c r="G86" s="66">
        <f t="shared" si="2"/>
        <v>2.6109594360638283E-2</v>
      </c>
      <c r="I86" s="152"/>
    </row>
    <row r="87" spans="2:9" s="88" customFormat="1" x14ac:dyDescent="0.2">
      <c r="B87" s="123" t="s">
        <v>29</v>
      </c>
      <c r="C87" s="85" t="s">
        <v>250</v>
      </c>
      <c r="D87" s="86" t="s">
        <v>75</v>
      </c>
      <c r="E87" s="86">
        <v>76429.972257546237</v>
      </c>
      <c r="F87" s="86">
        <v>4855682.6500532534</v>
      </c>
      <c r="G87" s="65">
        <f t="shared" si="2"/>
        <v>2.28850864409903E-3</v>
      </c>
      <c r="I87" s="152"/>
    </row>
    <row r="88" spans="2:9" s="88" customFormat="1" x14ac:dyDescent="0.2">
      <c r="B88" s="113" t="s">
        <v>29</v>
      </c>
      <c r="C88" s="83" t="s">
        <v>251</v>
      </c>
      <c r="D88" s="84" t="s">
        <v>75</v>
      </c>
      <c r="E88" s="84">
        <v>240713.03103246371</v>
      </c>
      <c r="F88" s="84">
        <v>15110805.800765553</v>
      </c>
      <c r="G88" s="66">
        <f t="shared" si="2"/>
        <v>7.1218018529226731E-3</v>
      </c>
      <c r="I88" s="152"/>
    </row>
    <row r="89" spans="2:9" s="88" customFormat="1" x14ac:dyDescent="0.2">
      <c r="B89" s="123" t="s">
        <v>29</v>
      </c>
      <c r="C89" s="85" t="s">
        <v>252</v>
      </c>
      <c r="D89" s="86" t="s">
        <v>75</v>
      </c>
      <c r="E89" s="86">
        <v>206727.5084211776</v>
      </c>
      <c r="F89" s="86">
        <v>12830309.22995279</v>
      </c>
      <c r="G89" s="65">
        <f t="shared" si="2"/>
        <v>6.046991884629962E-3</v>
      </c>
      <c r="I89" s="152"/>
    </row>
    <row r="90" spans="2:9" s="88" customFormat="1" x14ac:dyDescent="0.2">
      <c r="B90" s="113" t="s">
        <v>29</v>
      </c>
      <c r="C90" s="83" t="s">
        <v>253</v>
      </c>
      <c r="D90" s="84" t="s">
        <v>75</v>
      </c>
      <c r="E90" s="84">
        <v>303260.29191647179</v>
      </c>
      <c r="F90" s="84">
        <v>19386943.837989114</v>
      </c>
      <c r="G90" s="66">
        <f t="shared" si="2"/>
        <v>9.1371680880779817E-3</v>
      </c>
      <c r="I90" s="152"/>
    </row>
    <row r="91" spans="2:9" s="88" customFormat="1" x14ac:dyDescent="0.2">
      <c r="B91" s="123" t="s">
        <v>29</v>
      </c>
      <c r="C91" s="85" t="s">
        <v>254</v>
      </c>
      <c r="D91" s="86" t="s">
        <v>75</v>
      </c>
      <c r="E91" s="86">
        <v>178551.10171558664</v>
      </c>
      <c r="F91" s="86">
        <v>11313693.32080628</v>
      </c>
      <c r="G91" s="65">
        <f t="shared" si="2"/>
        <v>5.3322028697791188E-3</v>
      </c>
      <c r="I91" s="152"/>
    </row>
    <row r="92" spans="2:9" s="88" customFormat="1" x14ac:dyDescent="0.2">
      <c r="B92" s="113" t="s">
        <v>29</v>
      </c>
      <c r="C92" s="83" t="s">
        <v>718</v>
      </c>
      <c r="D92" s="84" t="s">
        <v>75</v>
      </c>
      <c r="E92" s="84">
        <v>140191.77975253385</v>
      </c>
      <c r="F92" s="84">
        <v>8790446.6273505893</v>
      </c>
      <c r="G92" s="66">
        <f t="shared" si="2"/>
        <v>4.1429834983063322E-3</v>
      </c>
      <c r="I92" s="152"/>
    </row>
    <row r="93" spans="2:9" s="88" customFormat="1" ht="10.5" customHeight="1" x14ac:dyDescent="0.2">
      <c r="B93" s="123" t="s">
        <v>29</v>
      </c>
      <c r="C93" s="85" t="s">
        <v>256</v>
      </c>
      <c r="D93" s="86" t="s">
        <v>75</v>
      </c>
      <c r="E93" s="86">
        <v>120826.36779351212</v>
      </c>
      <c r="F93" s="86">
        <v>7482640.7930385685</v>
      </c>
      <c r="G93" s="65">
        <f t="shared" si="2"/>
        <v>3.5266077644857995E-3</v>
      </c>
      <c r="I93" s="152"/>
    </row>
    <row r="94" spans="2:9" s="88" customFormat="1" x14ac:dyDescent="0.2">
      <c r="B94" s="113" t="s">
        <v>29</v>
      </c>
      <c r="C94" s="83" t="s">
        <v>257</v>
      </c>
      <c r="D94" s="84" t="s">
        <v>75</v>
      </c>
      <c r="E94" s="84">
        <v>128318.89291200001</v>
      </c>
      <c r="F94" s="84">
        <v>8182748.1675134897</v>
      </c>
      <c r="G94" s="66">
        <f t="shared" si="2"/>
        <v>3.8565720339311599E-3</v>
      </c>
      <c r="I94" s="152"/>
    </row>
    <row r="95" spans="2:9" s="88" customFormat="1" x14ac:dyDescent="0.2">
      <c r="B95" s="123" t="s">
        <v>29</v>
      </c>
      <c r="C95" s="85" t="s">
        <v>258</v>
      </c>
      <c r="D95" s="86" t="s">
        <v>75</v>
      </c>
      <c r="E95" s="86">
        <v>64833.709638989698</v>
      </c>
      <c r="F95" s="86">
        <v>4093995.8209592588</v>
      </c>
      <c r="G95" s="65">
        <f t="shared" si="2"/>
        <v>1.9295216554294E-3</v>
      </c>
      <c r="I95" s="152"/>
    </row>
    <row r="96" spans="2:9" s="88" customFormat="1" x14ac:dyDescent="0.2">
      <c r="B96" s="113" t="s">
        <v>29</v>
      </c>
      <c r="C96" s="83" t="s">
        <v>259</v>
      </c>
      <c r="D96" s="84" t="s">
        <v>75</v>
      </c>
      <c r="E96" s="84">
        <v>206336.625318298</v>
      </c>
      <c r="F96" s="84">
        <v>12898745.82285575</v>
      </c>
      <c r="G96" s="66">
        <f t="shared" si="2"/>
        <v>6.0792464090127273E-3</v>
      </c>
      <c r="I96" s="152"/>
    </row>
    <row r="97" spans="2:7" x14ac:dyDescent="0.2">
      <c r="B97" s="184" t="s">
        <v>71</v>
      </c>
      <c r="C97" s="185"/>
      <c r="D97" s="100"/>
      <c r="E97" s="101"/>
      <c r="F97" s="102">
        <f>SUM(F6:F96)</f>
        <v>1162329120.7019196</v>
      </c>
      <c r="G97" s="68">
        <f>SUM(G6:G96)</f>
        <v>0.54781179737625441</v>
      </c>
    </row>
    <row r="98" spans="2:7" x14ac:dyDescent="0.2">
      <c r="B98" s="103"/>
      <c r="C98" s="104"/>
      <c r="D98" s="104"/>
      <c r="E98" s="104"/>
      <c r="F98" s="105"/>
      <c r="G98" s="105"/>
    </row>
    <row r="99" spans="2:7" ht="12" customHeight="1" x14ac:dyDescent="0.2">
      <c r="B99" s="183" t="s">
        <v>39</v>
      </c>
      <c r="C99" s="183"/>
      <c r="D99" s="183"/>
      <c r="E99" s="183"/>
      <c r="F99" s="183"/>
      <c r="G99" s="183"/>
    </row>
    <row r="100" spans="2:7" s="151" customFormat="1" ht="12" customHeight="1" x14ac:dyDescent="0.2">
      <c r="B100" s="154" t="s">
        <v>51</v>
      </c>
      <c r="C100" s="85" t="s">
        <v>786</v>
      </c>
      <c r="D100" s="86" t="s">
        <v>78</v>
      </c>
      <c r="E100" s="86">
        <v>39200000</v>
      </c>
      <c r="F100" s="86">
        <v>39259963.634118237</v>
      </c>
      <c r="G100" s="135">
        <f>SUM(F100:F100)/F180</f>
        <v>1.8503426318997141E-2</v>
      </c>
    </row>
    <row r="101" spans="2:7" s="151" customFormat="1" ht="22.5" x14ac:dyDescent="0.2">
      <c r="B101" s="82" t="s">
        <v>60</v>
      </c>
      <c r="C101" s="83" t="s">
        <v>787</v>
      </c>
      <c r="D101" s="84" t="s">
        <v>78</v>
      </c>
      <c r="E101" s="84">
        <v>34700000</v>
      </c>
      <c r="F101" s="84">
        <v>34786610.928961746</v>
      </c>
      <c r="G101" s="66">
        <f>F101/$F$180</f>
        <v>1.6395111778766194E-2</v>
      </c>
    </row>
    <row r="102" spans="2:7" x14ac:dyDescent="0.2">
      <c r="B102" s="184" t="s">
        <v>72</v>
      </c>
      <c r="C102" s="185"/>
      <c r="D102" s="100"/>
      <c r="E102" s="100"/>
      <c r="F102" s="102">
        <f>SUM(F100:F101)</f>
        <v>74046574.563079983</v>
      </c>
      <c r="G102" s="68">
        <f>SUM(G100:G101)</f>
        <v>3.4898538097763332E-2</v>
      </c>
    </row>
    <row r="103" spans="2:7" x14ac:dyDescent="0.2">
      <c r="B103" s="98"/>
      <c r="C103" s="99"/>
      <c r="D103" s="100"/>
      <c r="E103" s="100"/>
      <c r="F103" s="101"/>
      <c r="G103" s="101"/>
    </row>
    <row r="104" spans="2:7" x14ac:dyDescent="0.2">
      <c r="B104" s="183" t="s">
        <v>43</v>
      </c>
      <c r="C104" s="183"/>
      <c r="D104" s="183"/>
      <c r="E104" s="183"/>
      <c r="F104" s="183"/>
      <c r="G104" s="183"/>
    </row>
    <row r="105" spans="2:7" s="151" customFormat="1" ht="22.5" x14ac:dyDescent="0.2">
      <c r="B105" s="85" t="s">
        <v>330</v>
      </c>
      <c r="C105" s="85" t="s">
        <v>97</v>
      </c>
      <c r="D105" s="86" t="s">
        <v>78</v>
      </c>
      <c r="E105" s="86">
        <v>3825</v>
      </c>
      <c r="F105" s="86">
        <v>24862500</v>
      </c>
      <c r="G105" s="65">
        <f t="shared" ref="G105:G111" si="3">F105/$F$180</f>
        <v>1.1717826362332004E-2</v>
      </c>
    </row>
    <row r="106" spans="2:7" s="151" customFormat="1" ht="22.5" x14ac:dyDescent="0.2">
      <c r="B106" s="83" t="s">
        <v>331</v>
      </c>
      <c r="C106" s="83" t="s">
        <v>97</v>
      </c>
      <c r="D106" s="84" t="s">
        <v>78</v>
      </c>
      <c r="E106" s="84">
        <v>943</v>
      </c>
      <c r="F106" s="84">
        <v>10373000</v>
      </c>
      <c r="G106" s="66">
        <f t="shared" si="3"/>
        <v>4.8888491847750579E-3</v>
      </c>
    </row>
    <row r="107" spans="2:7" s="151" customFormat="1" ht="22.5" x14ac:dyDescent="0.2">
      <c r="B107" s="85" t="s">
        <v>332</v>
      </c>
      <c r="C107" s="85" t="s">
        <v>97</v>
      </c>
      <c r="D107" s="86" t="s">
        <v>78</v>
      </c>
      <c r="E107" s="86">
        <v>1240</v>
      </c>
      <c r="F107" s="86">
        <v>20581929.200000003</v>
      </c>
      <c r="G107" s="65">
        <f t="shared" si="3"/>
        <v>9.7003709428822877E-3</v>
      </c>
    </row>
    <row r="108" spans="2:7" s="151" customFormat="1" ht="22.5" x14ac:dyDescent="0.2">
      <c r="B108" s="83" t="s">
        <v>333</v>
      </c>
      <c r="C108" s="83" t="s">
        <v>97</v>
      </c>
      <c r="D108" s="84" t="s">
        <v>78</v>
      </c>
      <c r="E108" s="84">
        <v>16</v>
      </c>
      <c r="F108" s="84">
        <v>856160</v>
      </c>
      <c r="G108" s="66">
        <f t="shared" si="3"/>
        <v>4.0351268852183684E-4</v>
      </c>
    </row>
    <row r="109" spans="2:7" s="151" customFormat="1" ht="33.75" x14ac:dyDescent="0.2">
      <c r="B109" s="85" t="s">
        <v>334</v>
      </c>
      <c r="C109" s="85" t="s">
        <v>97</v>
      </c>
      <c r="D109" s="86" t="s">
        <v>78</v>
      </c>
      <c r="E109" s="86">
        <v>85100</v>
      </c>
      <c r="F109" s="86">
        <v>34040000</v>
      </c>
      <c r="G109" s="65">
        <f t="shared" si="3"/>
        <v>1.6043230140725246E-2</v>
      </c>
    </row>
    <row r="110" spans="2:7" s="151" customFormat="1" ht="33.75" x14ac:dyDescent="0.2">
      <c r="B110" s="83" t="s">
        <v>335</v>
      </c>
      <c r="C110" s="83" t="s">
        <v>97</v>
      </c>
      <c r="D110" s="84" t="s">
        <v>78</v>
      </c>
      <c r="E110" s="84">
        <v>959</v>
      </c>
      <c r="F110" s="84">
        <v>34524000</v>
      </c>
      <c r="G110" s="66">
        <f t="shared" si="3"/>
        <v>1.6271341873630975E-2</v>
      </c>
    </row>
    <row r="111" spans="2:7" s="151" customFormat="1" ht="33.75" x14ac:dyDescent="0.2">
      <c r="B111" s="85" t="s">
        <v>336</v>
      </c>
      <c r="C111" s="85" t="s">
        <v>97</v>
      </c>
      <c r="D111" s="86" t="s">
        <v>78</v>
      </c>
      <c r="E111" s="86">
        <v>7427</v>
      </c>
      <c r="F111" s="86">
        <v>52678671.219999999</v>
      </c>
      <c r="G111" s="65">
        <f t="shared" si="3"/>
        <v>2.4827733428027601E-2</v>
      </c>
    </row>
    <row r="112" spans="2:7" x14ac:dyDescent="0.2">
      <c r="B112" s="184" t="s">
        <v>47</v>
      </c>
      <c r="C112" s="185"/>
      <c r="D112" s="100"/>
      <c r="E112" s="100"/>
      <c r="F112" s="102">
        <f>SUM(F105:F111)</f>
        <v>177916260.42000002</v>
      </c>
      <c r="G112" s="68">
        <f>SUM(G105:G111)</f>
        <v>8.3852864620895001E-2</v>
      </c>
    </row>
    <row r="113" spans="2:9" x14ac:dyDescent="0.2">
      <c r="B113" s="98"/>
      <c r="C113" s="99"/>
      <c r="D113" s="100"/>
      <c r="E113" s="100"/>
      <c r="F113" s="101"/>
      <c r="G113" s="101"/>
    </row>
    <row r="114" spans="2:9" x14ac:dyDescent="0.2">
      <c r="B114" s="183" t="s">
        <v>44</v>
      </c>
      <c r="C114" s="183"/>
      <c r="D114" s="183"/>
      <c r="E114" s="183"/>
      <c r="F114" s="183"/>
      <c r="G114" s="183"/>
    </row>
    <row r="115" spans="2:9" s="151" customFormat="1" ht="30" customHeight="1" x14ac:dyDescent="0.2">
      <c r="B115" s="85" t="s">
        <v>788</v>
      </c>
      <c r="C115" s="85" t="s">
        <v>54</v>
      </c>
      <c r="D115" s="86" t="s">
        <v>78</v>
      </c>
      <c r="E115" s="86">
        <v>76250.704000000012</v>
      </c>
      <c r="F115" s="86">
        <v>10066602.691939201</v>
      </c>
      <c r="G115" s="65">
        <f>F115/$F$180</f>
        <v>4.7444425300242326E-3</v>
      </c>
    </row>
    <row r="116" spans="2:9" s="151" customFormat="1" ht="22.5" x14ac:dyDescent="0.2">
      <c r="B116" s="82" t="s">
        <v>789</v>
      </c>
      <c r="C116" s="83" t="s">
        <v>54</v>
      </c>
      <c r="D116" s="84" t="s">
        <v>78</v>
      </c>
      <c r="E116" s="84">
        <v>148399.18309999999</v>
      </c>
      <c r="F116" s="84">
        <v>17801209.168842189</v>
      </c>
      <c r="G116" s="66">
        <f>F116/$F$180</f>
        <v>8.3898030399213747E-3</v>
      </c>
    </row>
    <row r="117" spans="2:9" s="151" customFormat="1" x14ac:dyDescent="0.2">
      <c r="B117" s="80" t="s">
        <v>790</v>
      </c>
      <c r="C117" s="85" t="s">
        <v>54</v>
      </c>
      <c r="D117" s="86" t="s">
        <v>78</v>
      </c>
      <c r="E117" s="86">
        <v>146781.70170000001</v>
      </c>
      <c r="F117" s="86">
        <v>20604598.80149886</v>
      </c>
      <c r="G117" s="65">
        <f>F117/$F$180</f>
        <v>9.7110552447049869E-3</v>
      </c>
    </row>
    <row r="118" spans="2:9" x14ac:dyDescent="0.2">
      <c r="B118" s="186" t="s">
        <v>56</v>
      </c>
      <c r="C118" s="187"/>
      <c r="D118" s="104"/>
      <c r="E118" s="104"/>
      <c r="F118" s="106">
        <f>SUM(F115:F117)</f>
        <v>48472410.662280247</v>
      </c>
      <c r="G118" s="107">
        <f>SUM(G115:G117)</f>
        <v>2.2845300814650596E-2</v>
      </c>
    </row>
    <row r="119" spans="2:9" x14ac:dyDescent="0.2">
      <c r="B119" s="182" t="s">
        <v>58</v>
      </c>
      <c r="C119" s="182"/>
      <c r="D119" s="108"/>
      <c r="E119" s="108"/>
      <c r="F119" s="155">
        <f>F97+F102+F112+F118</f>
        <v>1462764366.34728</v>
      </c>
      <c r="G119" s="125" t="e">
        <f>G97+#REF!+G102+G112+G118</f>
        <v>#REF!</v>
      </c>
    </row>
    <row r="120" spans="2:9" x14ac:dyDescent="0.2">
      <c r="B120" s="86"/>
      <c r="C120" s="85"/>
      <c r="D120" s="86"/>
      <c r="E120" s="86"/>
      <c r="F120" s="86"/>
      <c r="G120" s="86"/>
    </row>
    <row r="121" spans="2:9" x14ac:dyDescent="0.2">
      <c r="B121" s="182" t="s">
        <v>57</v>
      </c>
      <c r="C121" s="182"/>
      <c r="D121" s="182"/>
      <c r="E121" s="182"/>
      <c r="F121" s="182"/>
      <c r="G121" s="182"/>
    </row>
    <row r="122" spans="2:9" x14ac:dyDescent="0.2">
      <c r="B122" s="183" t="s">
        <v>70</v>
      </c>
      <c r="C122" s="183"/>
      <c r="D122" s="183"/>
      <c r="E122" s="183"/>
      <c r="F122" s="183"/>
      <c r="G122" s="183"/>
    </row>
    <row r="123" spans="2:9" x14ac:dyDescent="0.2">
      <c r="B123" s="183" t="s">
        <v>42</v>
      </c>
      <c r="C123" s="183"/>
      <c r="D123" s="183"/>
      <c r="E123" s="183"/>
      <c r="F123" s="183"/>
      <c r="G123" s="183"/>
    </row>
    <row r="124" spans="2:9" s="151" customFormat="1" x14ac:dyDescent="0.2">
      <c r="B124" s="83" t="s">
        <v>491</v>
      </c>
      <c r="C124" s="83" t="s">
        <v>791</v>
      </c>
      <c r="D124" s="84" t="s">
        <v>105</v>
      </c>
      <c r="E124" s="84">
        <v>160000</v>
      </c>
      <c r="F124" s="84">
        <v>9154340.5863337703</v>
      </c>
      <c r="G124" s="66">
        <f>F124/$F$180</f>
        <v>4.3144886255327367E-3</v>
      </c>
    </row>
    <row r="125" spans="2:9" s="151" customFormat="1" x14ac:dyDescent="0.2">
      <c r="B125" s="85" t="s">
        <v>491</v>
      </c>
      <c r="C125" s="85" t="s">
        <v>738</v>
      </c>
      <c r="D125" s="86" t="s">
        <v>105</v>
      </c>
      <c r="E125" s="86">
        <v>320000</v>
      </c>
      <c r="F125" s="86">
        <v>13595553.629999999</v>
      </c>
      <c r="G125" s="65">
        <f>F125/$F$180</f>
        <v>6.4076555751075943E-3</v>
      </c>
    </row>
    <row r="126" spans="2:9" s="151" customFormat="1" x14ac:dyDescent="0.2">
      <c r="B126" s="83" t="s">
        <v>491</v>
      </c>
      <c r="C126" s="83" t="s">
        <v>740</v>
      </c>
      <c r="D126" s="84" t="s">
        <v>105</v>
      </c>
      <c r="E126" s="84">
        <v>95000</v>
      </c>
      <c r="F126" s="84">
        <v>5048180.2253045291</v>
      </c>
      <c r="G126" s="66">
        <f>F126/$F$180</f>
        <v>2.3792337587079547E-3</v>
      </c>
    </row>
    <row r="127" spans="2:9" s="151" customFormat="1" ht="22.5" x14ac:dyDescent="0.2">
      <c r="B127" s="85" t="s">
        <v>490</v>
      </c>
      <c r="C127" s="85" t="s">
        <v>741</v>
      </c>
      <c r="D127" s="86" t="s">
        <v>75</v>
      </c>
      <c r="E127" s="86">
        <v>114000</v>
      </c>
      <c r="F127" s="86">
        <v>5627205.8980315067</v>
      </c>
      <c r="G127" s="65">
        <f>F127/$F$180</f>
        <v>2.6521315884655092E-3</v>
      </c>
    </row>
    <row r="128" spans="2:9" ht="11.25" customHeight="1" x14ac:dyDescent="0.2">
      <c r="B128" s="184" t="s">
        <v>71</v>
      </c>
      <c r="C128" s="185"/>
      <c r="D128" s="100"/>
      <c r="E128" s="101"/>
      <c r="F128" s="102">
        <f>SUM(F124:F127)</f>
        <v>33425280.339669805</v>
      </c>
      <c r="G128" s="68">
        <f>SUM(G124:G127)</f>
        <v>1.5753509547813793E-2</v>
      </c>
      <c r="I128" s="124"/>
    </row>
    <row r="129" spans="2:9" x14ac:dyDescent="0.2">
      <c r="B129" s="98"/>
      <c r="C129" s="99"/>
      <c r="D129" s="100"/>
      <c r="E129" s="100"/>
      <c r="F129" s="101"/>
      <c r="G129" s="101"/>
    </row>
    <row r="130" spans="2:9" x14ac:dyDescent="0.2">
      <c r="B130" s="183" t="s">
        <v>52</v>
      </c>
      <c r="C130" s="183"/>
      <c r="D130" s="183"/>
      <c r="E130" s="183"/>
      <c r="F130" s="183"/>
      <c r="G130" s="183"/>
    </row>
    <row r="131" spans="2:9" s="151" customFormat="1" ht="22.5" x14ac:dyDescent="0.2">
      <c r="B131" s="85" t="s">
        <v>492</v>
      </c>
      <c r="C131" s="85" t="s">
        <v>792</v>
      </c>
      <c r="D131" s="86" t="s">
        <v>75</v>
      </c>
      <c r="E131" s="86">
        <v>100000</v>
      </c>
      <c r="F131" s="86">
        <v>6955011.9157377044</v>
      </c>
      <c r="G131" s="65">
        <f>F131/$F$180</f>
        <v>3.2779335133862036E-3</v>
      </c>
    </row>
    <row r="132" spans="2:9" x14ac:dyDescent="0.2">
      <c r="B132" s="184" t="s">
        <v>38</v>
      </c>
      <c r="C132" s="185"/>
      <c r="D132" s="100"/>
      <c r="E132" s="100"/>
      <c r="F132" s="102">
        <f>F131</f>
        <v>6955011.9157377044</v>
      </c>
      <c r="G132" s="68">
        <f>G131</f>
        <v>3.2779335133862036E-3</v>
      </c>
      <c r="I132" s="97"/>
    </row>
    <row r="133" spans="2:9" x14ac:dyDescent="0.2">
      <c r="B133" s="98"/>
      <c r="C133" s="99"/>
      <c r="D133" s="98"/>
      <c r="E133" s="99"/>
      <c r="F133" s="67"/>
      <c r="G133" s="68"/>
    </row>
    <row r="134" spans="2:9" x14ac:dyDescent="0.2">
      <c r="B134" s="183" t="s">
        <v>43</v>
      </c>
      <c r="C134" s="183"/>
      <c r="D134" s="183"/>
      <c r="E134" s="183"/>
      <c r="F134" s="183"/>
      <c r="G134" s="183"/>
    </row>
    <row r="135" spans="2:9" s="151" customFormat="1" x14ac:dyDescent="0.2">
      <c r="B135" s="114" t="s">
        <v>337</v>
      </c>
      <c r="C135" s="85" t="s">
        <v>97</v>
      </c>
      <c r="D135" s="86" t="s">
        <v>338</v>
      </c>
      <c r="E135" s="86">
        <v>1971</v>
      </c>
      <c r="F135" s="86">
        <v>9619448.1551999971</v>
      </c>
      <c r="G135" s="65">
        <f t="shared" ref="G135:G150" si="4">F135/$F$180</f>
        <v>4.5336962567758066E-3</v>
      </c>
      <c r="I135" s="156"/>
    </row>
    <row r="136" spans="2:9" s="151" customFormat="1" ht="33.75" x14ac:dyDescent="0.2">
      <c r="B136" s="115" t="s">
        <v>339</v>
      </c>
      <c r="C136" s="83" t="s">
        <v>97</v>
      </c>
      <c r="D136" s="84" t="s">
        <v>75</v>
      </c>
      <c r="E136" s="84">
        <v>2663</v>
      </c>
      <c r="F136" s="84">
        <v>12933858.3913</v>
      </c>
      <c r="G136" s="66">
        <f t="shared" si="4"/>
        <v>6.0957951462742741E-3</v>
      </c>
    </row>
    <row r="137" spans="2:9" s="151" customFormat="1" x14ac:dyDescent="0.2">
      <c r="B137" s="114" t="s">
        <v>340</v>
      </c>
      <c r="C137" s="85" t="s">
        <v>97</v>
      </c>
      <c r="D137" s="86" t="s">
        <v>75</v>
      </c>
      <c r="E137" s="86">
        <v>1080</v>
      </c>
      <c r="F137" s="86">
        <v>12523136.975999998</v>
      </c>
      <c r="G137" s="65">
        <f t="shared" si="4"/>
        <v>5.9022199938247345E-3</v>
      </c>
    </row>
    <row r="138" spans="2:9" s="151" customFormat="1" x14ac:dyDescent="0.2">
      <c r="B138" s="115" t="s">
        <v>341</v>
      </c>
      <c r="C138" s="83" t="s">
        <v>97</v>
      </c>
      <c r="D138" s="84" t="s">
        <v>75</v>
      </c>
      <c r="E138" s="84">
        <v>559</v>
      </c>
      <c r="F138" s="84">
        <v>10171771.109499998</v>
      </c>
      <c r="G138" s="66">
        <f t="shared" si="4"/>
        <v>4.794008955596024E-3</v>
      </c>
    </row>
    <row r="139" spans="2:9" s="151" customFormat="1" x14ac:dyDescent="0.2">
      <c r="B139" s="114" t="s">
        <v>342</v>
      </c>
      <c r="C139" s="85" t="s">
        <v>97</v>
      </c>
      <c r="D139" s="86" t="s">
        <v>75</v>
      </c>
      <c r="E139" s="86">
        <v>2075</v>
      </c>
      <c r="F139" s="86">
        <v>11961423.1975</v>
      </c>
      <c r="G139" s="65">
        <f t="shared" si="4"/>
        <v>5.6374813504142815E-3</v>
      </c>
    </row>
    <row r="140" spans="2:9" s="151" customFormat="1" ht="33.75" x14ac:dyDescent="0.2">
      <c r="B140" s="115" t="s">
        <v>343</v>
      </c>
      <c r="C140" s="83" t="s">
        <v>97</v>
      </c>
      <c r="D140" s="84" t="s">
        <v>75</v>
      </c>
      <c r="E140" s="84">
        <v>324</v>
      </c>
      <c r="F140" s="84">
        <v>12661943.49</v>
      </c>
      <c r="G140" s="66">
        <f t="shared" si="4"/>
        <v>5.9676402302857754E-3</v>
      </c>
    </row>
    <row r="141" spans="2:9" s="151" customFormat="1" x14ac:dyDescent="0.2">
      <c r="B141" s="114" t="s">
        <v>344</v>
      </c>
      <c r="C141" s="85" t="s">
        <v>97</v>
      </c>
      <c r="D141" s="86" t="s">
        <v>75</v>
      </c>
      <c r="E141" s="86">
        <v>8217</v>
      </c>
      <c r="F141" s="86">
        <v>15217242.457724998</v>
      </c>
      <c r="G141" s="65">
        <f t="shared" si="4"/>
        <v>7.171966006360094E-3</v>
      </c>
    </row>
    <row r="142" spans="2:9" s="151" customFormat="1" x14ac:dyDescent="0.2">
      <c r="B142" s="115" t="s">
        <v>345</v>
      </c>
      <c r="C142" s="83" t="s">
        <v>97</v>
      </c>
      <c r="D142" s="84" t="s">
        <v>75</v>
      </c>
      <c r="E142" s="84">
        <v>1062</v>
      </c>
      <c r="F142" s="84">
        <v>10108324.258200001</v>
      </c>
      <c r="G142" s="66">
        <f t="shared" si="4"/>
        <v>4.7641061225434317E-3</v>
      </c>
    </row>
    <row r="143" spans="2:9" s="151" customFormat="1" ht="22.5" x14ac:dyDescent="0.2">
      <c r="B143" s="114" t="s">
        <v>346</v>
      </c>
      <c r="C143" s="85" t="s">
        <v>97</v>
      </c>
      <c r="D143" s="86" t="s">
        <v>105</v>
      </c>
      <c r="E143" s="86">
        <v>1349</v>
      </c>
      <c r="F143" s="86">
        <v>15036111.17199</v>
      </c>
      <c r="G143" s="65">
        <f t="shared" si="4"/>
        <v>7.0865978834831244E-3</v>
      </c>
    </row>
    <row r="144" spans="2:9" s="151" customFormat="1" x14ac:dyDescent="0.2">
      <c r="B144" s="115" t="s">
        <v>347</v>
      </c>
      <c r="C144" s="83" t="s">
        <v>97</v>
      </c>
      <c r="D144" s="84" t="s">
        <v>105</v>
      </c>
      <c r="E144" s="84">
        <v>774</v>
      </c>
      <c r="F144" s="84">
        <v>11412556.387955999</v>
      </c>
      <c r="G144" s="66">
        <f t="shared" si="4"/>
        <v>5.3787975507045274E-3</v>
      </c>
    </row>
    <row r="145" spans="2:10" s="151" customFormat="1" ht="22.5" x14ac:dyDescent="0.2">
      <c r="B145" s="114" t="s">
        <v>346</v>
      </c>
      <c r="C145" s="85" t="s">
        <v>97</v>
      </c>
      <c r="D145" s="86" t="s">
        <v>105</v>
      </c>
      <c r="E145" s="86">
        <v>1184</v>
      </c>
      <c r="F145" s="86">
        <v>13276476.761472</v>
      </c>
      <c r="G145" s="65">
        <f t="shared" si="4"/>
        <v>6.2572729771529344E-3</v>
      </c>
    </row>
    <row r="146" spans="2:10" s="151" customFormat="1" ht="22.5" x14ac:dyDescent="0.2">
      <c r="B146" s="115" t="s">
        <v>348</v>
      </c>
      <c r="C146" s="83" t="s">
        <v>97</v>
      </c>
      <c r="D146" s="84" t="s">
        <v>105</v>
      </c>
      <c r="E146" s="84">
        <v>493</v>
      </c>
      <c r="F146" s="84">
        <v>12235380.019649999</v>
      </c>
      <c r="G146" s="66">
        <f t="shared" si="4"/>
        <v>5.7665986343853207E-3</v>
      </c>
    </row>
    <row r="147" spans="2:10" s="151" customFormat="1" ht="33.75" x14ac:dyDescent="0.2">
      <c r="B147" s="114" t="s">
        <v>349</v>
      </c>
      <c r="C147" s="85" t="s">
        <v>97</v>
      </c>
      <c r="D147" s="86" t="s">
        <v>105</v>
      </c>
      <c r="E147" s="86">
        <v>1180</v>
      </c>
      <c r="F147" s="86">
        <v>5209552.3654800002</v>
      </c>
      <c r="G147" s="65">
        <f t="shared" si="4"/>
        <v>2.4552892928776508E-3</v>
      </c>
    </row>
    <row r="148" spans="2:10" s="151" customFormat="1" ht="22.5" x14ac:dyDescent="0.2">
      <c r="B148" s="115" t="s">
        <v>350</v>
      </c>
      <c r="C148" s="83" t="s">
        <v>97</v>
      </c>
      <c r="D148" s="84" t="s">
        <v>105</v>
      </c>
      <c r="E148" s="84">
        <v>1185</v>
      </c>
      <c r="F148" s="84">
        <v>15307636.576004999</v>
      </c>
      <c r="G148" s="66">
        <f t="shared" si="4"/>
        <v>7.2145692273628548E-3</v>
      </c>
    </row>
    <row r="149" spans="2:10" s="151" customFormat="1" ht="33.75" x14ac:dyDescent="0.2">
      <c r="B149" s="114" t="s">
        <v>351</v>
      </c>
      <c r="C149" s="85" t="s">
        <v>97</v>
      </c>
      <c r="D149" s="86" t="s">
        <v>105</v>
      </c>
      <c r="E149" s="86">
        <v>778</v>
      </c>
      <c r="F149" s="86">
        <v>10347836.709293999</v>
      </c>
      <c r="G149" s="65">
        <f t="shared" si="4"/>
        <v>4.8769895941788667E-3</v>
      </c>
    </row>
    <row r="150" spans="2:10" s="151" customFormat="1" ht="22.5" x14ac:dyDescent="0.2">
      <c r="B150" s="115" t="s">
        <v>352</v>
      </c>
      <c r="C150" s="83" t="s">
        <v>97</v>
      </c>
      <c r="D150" s="84" t="s">
        <v>105</v>
      </c>
      <c r="E150" s="84">
        <v>3320</v>
      </c>
      <c r="F150" s="84">
        <v>16684552.9134</v>
      </c>
      <c r="G150" s="66">
        <f t="shared" si="4"/>
        <v>7.8635171029607549E-3</v>
      </c>
    </row>
    <row r="151" spans="2:10" x14ac:dyDescent="0.2">
      <c r="B151" s="184" t="s">
        <v>47</v>
      </c>
      <c r="C151" s="185"/>
      <c r="D151" s="100"/>
      <c r="E151" s="100"/>
      <c r="F151" s="102">
        <f>SUM(F135:F150)</f>
        <v>194707250.94067198</v>
      </c>
      <c r="G151" s="68">
        <f>SUM(G135:G150)</f>
        <v>9.1766546325180456E-2</v>
      </c>
    </row>
    <row r="152" spans="2:10" x14ac:dyDescent="0.2">
      <c r="B152" s="85"/>
      <c r="C152" s="85"/>
      <c r="D152" s="86"/>
      <c r="E152" s="86"/>
      <c r="F152" s="86"/>
      <c r="G152" s="116"/>
    </row>
    <row r="153" spans="2:10" x14ac:dyDescent="0.2">
      <c r="B153" s="183" t="s">
        <v>44</v>
      </c>
      <c r="C153" s="183"/>
      <c r="D153" s="183"/>
      <c r="E153" s="183"/>
      <c r="F153" s="183"/>
      <c r="G153" s="183"/>
    </row>
    <row r="154" spans="2:10" s="151" customFormat="1" ht="45" x14ac:dyDescent="0.2">
      <c r="B154" s="85" t="s">
        <v>353</v>
      </c>
      <c r="C154" s="85" t="s">
        <v>54</v>
      </c>
      <c r="D154" s="86" t="s">
        <v>75</v>
      </c>
      <c r="E154" s="86">
        <v>2868</v>
      </c>
      <c r="F154" s="86">
        <v>8812210.1318999995</v>
      </c>
      <c r="G154" s="65">
        <f t="shared" ref="G154:G174" si="5">F154/$F$180</f>
        <v>4.1532407518949021E-3</v>
      </c>
      <c r="I154" s="74"/>
    </row>
    <row r="155" spans="2:10" s="151" customFormat="1" ht="45" x14ac:dyDescent="0.2">
      <c r="B155" s="83" t="s">
        <v>354</v>
      </c>
      <c r="C155" s="83" t="s">
        <v>54</v>
      </c>
      <c r="D155" s="84" t="s">
        <v>105</v>
      </c>
      <c r="E155" s="84">
        <v>6575</v>
      </c>
      <c r="F155" s="84">
        <v>32810166.061874997</v>
      </c>
      <c r="G155" s="66">
        <f t="shared" si="5"/>
        <v>1.5463602969626129E-2</v>
      </c>
      <c r="I155" s="74"/>
    </row>
    <row r="156" spans="2:10" s="151" customFormat="1" ht="22.5" x14ac:dyDescent="0.2">
      <c r="B156" s="85" t="s">
        <v>793</v>
      </c>
      <c r="C156" s="85" t="s">
        <v>54</v>
      </c>
      <c r="D156" s="86" t="s">
        <v>105</v>
      </c>
      <c r="E156" s="86">
        <v>2160</v>
      </c>
      <c r="F156" s="86">
        <v>7374030.4497599993</v>
      </c>
      <c r="G156" s="65">
        <f t="shared" si="5"/>
        <v>3.4754191413106745E-3</v>
      </c>
      <c r="I156" s="74"/>
      <c r="J156" s="157"/>
    </row>
    <row r="157" spans="2:10" s="151" customFormat="1" ht="33.75" x14ac:dyDescent="0.2">
      <c r="B157" s="83" t="s">
        <v>794</v>
      </c>
      <c r="C157" s="83" t="s">
        <v>54</v>
      </c>
      <c r="D157" s="84" t="s">
        <v>105</v>
      </c>
      <c r="E157" s="84">
        <v>8912</v>
      </c>
      <c r="F157" s="84">
        <v>32696848.388303995</v>
      </c>
      <c r="G157" s="66">
        <f t="shared" si="5"/>
        <v>1.5410195757049421E-2</v>
      </c>
      <c r="I157" s="74"/>
    </row>
    <row r="158" spans="2:10" s="151" customFormat="1" ht="22.5" x14ac:dyDescent="0.2">
      <c r="B158" s="85" t="s">
        <v>355</v>
      </c>
      <c r="C158" s="85" t="s">
        <v>54</v>
      </c>
      <c r="D158" s="86" t="s">
        <v>105</v>
      </c>
      <c r="E158" s="86">
        <v>15070</v>
      </c>
      <c r="F158" s="86">
        <v>100108813.05017999</v>
      </c>
      <c r="G158" s="65">
        <f t="shared" si="5"/>
        <v>4.7181807487628562E-2</v>
      </c>
      <c r="I158" s="74"/>
    </row>
    <row r="159" spans="2:10" s="151" customFormat="1" ht="22.5" x14ac:dyDescent="0.2">
      <c r="B159" s="83" t="s">
        <v>356</v>
      </c>
      <c r="C159" s="83" t="s">
        <v>54</v>
      </c>
      <c r="D159" s="84" t="s">
        <v>105</v>
      </c>
      <c r="E159" s="84">
        <v>4420</v>
      </c>
      <c r="F159" s="84">
        <v>8825168.8535399977</v>
      </c>
      <c r="G159" s="66">
        <f t="shared" si="5"/>
        <v>4.159348265220404E-3</v>
      </c>
      <c r="I159" s="74"/>
    </row>
    <row r="160" spans="2:10" s="151" customFormat="1" ht="63" customHeight="1" x14ac:dyDescent="0.2">
      <c r="B160" s="85" t="s">
        <v>357</v>
      </c>
      <c r="C160" s="85" t="s">
        <v>54</v>
      </c>
      <c r="D160" s="86" t="s">
        <v>105</v>
      </c>
      <c r="E160" s="86">
        <v>9300</v>
      </c>
      <c r="F160" s="86">
        <v>4905041.9933249997</v>
      </c>
      <c r="G160" s="65">
        <f t="shared" si="5"/>
        <v>2.3117719608940854E-3</v>
      </c>
      <c r="I160" s="74"/>
    </row>
    <row r="161" spans="2:10" s="151" customFormat="1" ht="33.75" x14ac:dyDescent="0.2">
      <c r="B161" s="83" t="s">
        <v>358</v>
      </c>
      <c r="C161" s="83" t="s">
        <v>54</v>
      </c>
      <c r="D161" s="84" t="s">
        <v>105</v>
      </c>
      <c r="E161" s="84">
        <v>1225</v>
      </c>
      <c r="F161" s="84">
        <v>5459433.2241749996</v>
      </c>
      <c r="G161" s="66">
        <f t="shared" si="5"/>
        <v>2.5730594492761796E-3</v>
      </c>
      <c r="I161" s="74"/>
    </row>
    <row r="162" spans="2:10" s="151" customFormat="1" ht="33.75" x14ac:dyDescent="0.2">
      <c r="B162" s="85" t="s">
        <v>359</v>
      </c>
      <c r="C162" s="85" t="s">
        <v>54</v>
      </c>
      <c r="D162" s="86" t="s">
        <v>105</v>
      </c>
      <c r="E162" s="86">
        <v>9570</v>
      </c>
      <c r="F162" s="86">
        <v>27492594.108209997</v>
      </c>
      <c r="G162" s="65">
        <f t="shared" si="5"/>
        <v>1.2957403479540539E-2</v>
      </c>
      <c r="I162" s="74"/>
    </row>
    <row r="163" spans="2:10" s="151" customFormat="1" ht="22.5" x14ac:dyDescent="0.2">
      <c r="B163" s="83" t="s">
        <v>360</v>
      </c>
      <c r="C163" s="83" t="s">
        <v>54</v>
      </c>
      <c r="D163" s="84" t="s">
        <v>105</v>
      </c>
      <c r="E163" s="84">
        <v>6678</v>
      </c>
      <c r="F163" s="84">
        <v>27933305.549184002</v>
      </c>
      <c r="G163" s="66">
        <f t="shared" si="5"/>
        <v>1.3165113088036326E-2</v>
      </c>
      <c r="I163" s="74"/>
    </row>
    <row r="164" spans="2:10" s="151" customFormat="1" ht="33.75" x14ac:dyDescent="0.2">
      <c r="B164" s="85" t="s">
        <v>361</v>
      </c>
      <c r="C164" s="85" t="s">
        <v>54</v>
      </c>
      <c r="D164" s="86" t="s">
        <v>105</v>
      </c>
      <c r="E164" s="86">
        <v>4908</v>
      </c>
      <c r="F164" s="86">
        <v>6635129.4797760006</v>
      </c>
      <c r="G164" s="65">
        <f t="shared" si="5"/>
        <v>3.1271712472842818E-3</v>
      </c>
      <c r="I164" s="74"/>
    </row>
    <row r="165" spans="2:10" s="151" customFormat="1" ht="33.75" x14ac:dyDescent="0.2">
      <c r="B165" s="83" t="s">
        <v>362</v>
      </c>
      <c r="C165" s="83" t="s">
        <v>54</v>
      </c>
      <c r="D165" s="84" t="s">
        <v>105</v>
      </c>
      <c r="E165" s="84">
        <v>14961</v>
      </c>
      <c r="F165" s="84">
        <v>10024803.057726001</v>
      </c>
      <c r="G165" s="66">
        <f t="shared" si="5"/>
        <v>4.724742143670517E-3</v>
      </c>
      <c r="I165" s="74"/>
    </row>
    <row r="166" spans="2:10" s="151" customFormat="1" ht="33.75" x14ac:dyDescent="0.2">
      <c r="B166" s="85" t="s">
        <v>363</v>
      </c>
      <c r="C166" s="85" t="s">
        <v>54</v>
      </c>
      <c r="D166" s="86" t="s">
        <v>105</v>
      </c>
      <c r="E166" s="86">
        <v>2205</v>
      </c>
      <c r="F166" s="86">
        <v>5071183.7803325998</v>
      </c>
      <c r="G166" s="65">
        <f t="shared" si="5"/>
        <v>2.3900754545766439E-3</v>
      </c>
      <c r="I166" s="74"/>
    </row>
    <row r="167" spans="2:10" s="151" customFormat="1" ht="33.75" x14ac:dyDescent="0.2">
      <c r="B167" s="83" t="s">
        <v>364</v>
      </c>
      <c r="C167" s="83" t="s">
        <v>54</v>
      </c>
      <c r="D167" s="84" t="s">
        <v>105</v>
      </c>
      <c r="E167" s="84">
        <v>4785</v>
      </c>
      <c r="F167" s="84">
        <v>14321055.119084999</v>
      </c>
      <c r="G167" s="66">
        <f t="shared" si="5"/>
        <v>6.7495882236631027E-3</v>
      </c>
      <c r="I167" s="74"/>
    </row>
    <row r="168" spans="2:10" s="151" customFormat="1" ht="22.5" x14ac:dyDescent="0.2">
      <c r="B168" s="85" t="s">
        <v>365</v>
      </c>
      <c r="C168" s="85" t="s">
        <v>54</v>
      </c>
      <c r="D168" s="86" t="s">
        <v>105</v>
      </c>
      <c r="E168" s="86">
        <v>6995</v>
      </c>
      <c r="F168" s="86">
        <v>28287265.699620001</v>
      </c>
      <c r="G168" s="65">
        <f t="shared" si="5"/>
        <v>1.3331936359308079E-2</v>
      </c>
      <c r="I168" s="74"/>
    </row>
    <row r="169" spans="2:10" s="151" customFormat="1" ht="33.75" x14ac:dyDescent="0.2">
      <c r="B169" s="83" t="s">
        <v>366</v>
      </c>
      <c r="C169" s="83" t="s">
        <v>54</v>
      </c>
      <c r="D169" s="84" t="s">
        <v>105</v>
      </c>
      <c r="E169" s="84">
        <v>135</v>
      </c>
      <c r="F169" s="84">
        <v>769532.47654499998</v>
      </c>
      <c r="G169" s="66">
        <f t="shared" si="5"/>
        <v>3.6268468337172992E-4</v>
      </c>
      <c r="I169" s="74"/>
    </row>
    <row r="170" spans="2:10" s="151" customFormat="1" ht="22.5" x14ac:dyDescent="0.2">
      <c r="B170" s="85" t="s">
        <v>367</v>
      </c>
      <c r="C170" s="85" t="s">
        <v>54</v>
      </c>
      <c r="D170" s="86" t="s">
        <v>105</v>
      </c>
      <c r="E170" s="86">
        <v>1470</v>
      </c>
      <c r="F170" s="86">
        <v>3206849.0044499994</v>
      </c>
      <c r="G170" s="65">
        <f t="shared" si="5"/>
        <v>1.5114047181241767E-3</v>
      </c>
      <c r="I170" s="74"/>
    </row>
    <row r="171" spans="2:10" s="151" customFormat="1" ht="33.75" x14ac:dyDescent="0.2">
      <c r="B171" s="83" t="s">
        <v>368</v>
      </c>
      <c r="C171" s="83" t="s">
        <v>54</v>
      </c>
      <c r="D171" s="84" t="s">
        <v>105</v>
      </c>
      <c r="E171" s="84">
        <v>1315</v>
      </c>
      <c r="F171" s="84">
        <v>16684985.686545001</v>
      </c>
      <c r="G171" s="66">
        <f t="shared" si="5"/>
        <v>7.8637210712088155E-3</v>
      </c>
      <c r="I171" s="74"/>
    </row>
    <row r="172" spans="2:10" s="151" customFormat="1" ht="33.75" x14ac:dyDescent="0.2">
      <c r="B172" s="85" t="s">
        <v>369</v>
      </c>
      <c r="C172" s="85" t="s">
        <v>54</v>
      </c>
      <c r="D172" s="86" t="s">
        <v>105</v>
      </c>
      <c r="E172" s="86">
        <v>2203</v>
      </c>
      <c r="F172" s="86">
        <v>17844780.031496998</v>
      </c>
      <c r="G172" s="65">
        <f t="shared" si="5"/>
        <v>8.4103382155089491E-3</v>
      </c>
      <c r="I172" s="74"/>
    </row>
    <row r="173" spans="2:10" s="151" customFormat="1" ht="22.5" x14ac:dyDescent="0.2">
      <c r="B173" s="83" t="s">
        <v>795</v>
      </c>
      <c r="C173" s="83" t="s">
        <v>54</v>
      </c>
      <c r="D173" s="84" t="s">
        <v>75</v>
      </c>
      <c r="E173" s="84">
        <v>17450</v>
      </c>
      <c r="F173" s="84">
        <v>40592763.406999998</v>
      </c>
      <c r="G173" s="66">
        <f t="shared" si="5"/>
        <v>1.9131581826865779E-2</v>
      </c>
      <c r="I173" s="74"/>
    </row>
    <row r="174" spans="2:10" s="151" customFormat="1" ht="22.5" x14ac:dyDescent="0.2">
      <c r="B174" s="85" t="s">
        <v>796</v>
      </c>
      <c r="C174" s="85" t="s">
        <v>54</v>
      </c>
      <c r="D174" s="86" t="s">
        <v>105</v>
      </c>
      <c r="E174" s="86">
        <v>2127</v>
      </c>
      <c r="F174" s="86">
        <v>7307710.1733149998</v>
      </c>
      <c r="G174" s="65">
        <f t="shared" si="5"/>
        <v>3.4441620479498153E-3</v>
      </c>
      <c r="I174" s="74"/>
    </row>
    <row r="175" spans="2:10" x14ac:dyDescent="0.2">
      <c r="B175" s="186" t="s">
        <v>56</v>
      </c>
      <c r="C175" s="187"/>
      <c r="D175" s="104"/>
      <c r="E175" s="104"/>
      <c r="F175" s="106">
        <f>SUM(F154:F174)</f>
        <v>407163669.72634465</v>
      </c>
      <c r="G175" s="107">
        <f>SUM(G154:G174)</f>
        <v>0.1918983683420091</v>
      </c>
    </row>
    <row r="176" spans="2:10" x14ac:dyDescent="0.2">
      <c r="B176" s="182" t="s">
        <v>63</v>
      </c>
      <c r="C176" s="182"/>
      <c r="D176" s="108"/>
      <c r="E176" s="108"/>
      <c r="F176" s="109">
        <f>F128+F151+F175+F132</f>
        <v>642251212.9224242</v>
      </c>
      <c r="G176" s="110">
        <f>F176/$F$180</f>
        <v>0.30269635772838965</v>
      </c>
      <c r="J176" s="124"/>
    </row>
    <row r="177" spans="2:9" x14ac:dyDescent="0.2">
      <c r="B177" s="182" t="s">
        <v>55</v>
      </c>
      <c r="C177" s="182"/>
      <c r="D177" s="108"/>
      <c r="E177" s="108"/>
      <c r="F177" s="109">
        <f>F119+F176</f>
        <v>2105015579.2697043</v>
      </c>
      <c r="G177" s="110">
        <f>F177/$F$180</f>
        <v>0.99210485863795339</v>
      </c>
    </row>
    <row r="178" spans="2:9" s="151" customFormat="1" x14ac:dyDescent="0.2">
      <c r="B178" s="85" t="s">
        <v>31</v>
      </c>
      <c r="C178" s="85"/>
      <c r="D178" s="86"/>
      <c r="E178" s="86"/>
      <c r="F178" s="86">
        <v>6163109.1228240002</v>
      </c>
      <c r="G178" s="65">
        <f>F178/$F$180</f>
        <v>2.9047055828398567E-3</v>
      </c>
      <c r="I178" s="74"/>
    </row>
    <row r="179" spans="2:9" s="151" customFormat="1" ht="22.5" x14ac:dyDescent="0.2">
      <c r="B179" s="85" t="s">
        <v>65</v>
      </c>
      <c r="C179" s="85"/>
      <c r="D179" s="86"/>
      <c r="E179" s="86"/>
      <c r="F179" s="86">
        <v>10588543.107224869</v>
      </c>
      <c r="G179" s="65">
        <f>F179/$F$180</f>
        <v>4.9904357792067734E-3</v>
      </c>
      <c r="I179" s="74"/>
    </row>
    <row r="180" spans="2:9" x14ac:dyDescent="0.2">
      <c r="B180" s="182" t="s">
        <v>49</v>
      </c>
      <c r="C180" s="182"/>
      <c r="D180" s="108"/>
      <c r="E180" s="108"/>
      <c r="F180" s="109">
        <f>F177+F178+F179</f>
        <v>2121767231.4997532</v>
      </c>
      <c r="G180" s="110">
        <f>F180/$F$180</f>
        <v>1</v>
      </c>
    </row>
    <row r="181" spans="2:9" x14ac:dyDescent="0.2">
      <c r="B181" s="119"/>
      <c r="C181" s="120"/>
      <c r="D181" s="120"/>
      <c r="E181" s="120"/>
      <c r="F181" s="120"/>
      <c r="G181" s="120"/>
    </row>
    <row r="183" spans="2:9" x14ac:dyDescent="0.2">
      <c r="B183" s="121"/>
    </row>
    <row r="186" spans="2:9" x14ac:dyDescent="0.2">
      <c r="B186" s="122" t="s">
        <v>27</v>
      </c>
    </row>
  </sheetData>
  <mergeCells count="24">
    <mergeCell ref="B3:G3"/>
    <mergeCell ref="B4:G4"/>
    <mergeCell ref="B5:G5"/>
    <mergeCell ref="B97:C97"/>
    <mergeCell ref="B130:G130"/>
    <mergeCell ref="B99:G99"/>
    <mergeCell ref="B102:C102"/>
    <mergeCell ref="B104:G104"/>
    <mergeCell ref="B112:C112"/>
    <mergeCell ref="B114:G114"/>
    <mergeCell ref="B118:C118"/>
    <mergeCell ref="B119:C119"/>
    <mergeCell ref="B121:G121"/>
    <mergeCell ref="B122:G122"/>
    <mergeCell ref="B123:G123"/>
    <mergeCell ref="B128:C128"/>
    <mergeCell ref="B177:C177"/>
    <mergeCell ref="B180:C180"/>
    <mergeCell ref="B132:C132"/>
    <mergeCell ref="B134:G134"/>
    <mergeCell ref="B151:C151"/>
    <mergeCell ref="B153:G153"/>
    <mergeCell ref="B175:C175"/>
    <mergeCell ref="B176:C176"/>
  </mergeCells>
  <hyperlinks>
    <hyperlink ref="B186" location="'2 Содржина'!A1" display="Содржина / Table of Contents" xr:uid="{12D142EA-CA5F-4886-871A-E418B24A40E7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179E-C907-4F57-85F0-FD23573C53B5}">
  <sheetPr>
    <tabColor rgb="FF1F5F9E"/>
  </sheetPr>
  <dimension ref="B1:H182"/>
  <sheetViews>
    <sheetView showGridLines="0" zoomScaleNormal="100" workbookViewId="0">
      <selection activeCell="B153" sqref="B153:G153"/>
    </sheetView>
  </sheetViews>
  <sheetFormatPr defaultColWidth="9.140625" defaultRowHeight="11.25" x14ac:dyDescent="0.2"/>
  <cols>
    <col min="1" max="1" width="1" style="74" customWidth="1"/>
    <col min="2" max="2" width="14.5703125" style="74" customWidth="1"/>
    <col min="3" max="3" width="41.7109375" style="74" customWidth="1"/>
    <col min="4" max="4" width="6.85546875" style="74" customWidth="1"/>
    <col min="5" max="5" width="10.85546875" style="74" customWidth="1"/>
    <col min="6" max="6" width="12" style="74" bestFit="1" customWidth="1"/>
    <col min="7" max="7" width="12.140625" style="74" customWidth="1"/>
    <col min="8" max="8" width="1.28515625" style="74" customWidth="1"/>
    <col min="9" max="16384" width="9.140625" style="74"/>
  </cols>
  <sheetData>
    <row r="1" spans="2:8" x14ac:dyDescent="0.2">
      <c r="B1" s="74" t="s">
        <v>119</v>
      </c>
      <c r="G1" s="75" t="s">
        <v>493</v>
      </c>
    </row>
    <row r="2" spans="2:8" ht="44.25" customHeight="1" x14ac:dyDescent="0.2">
      <c r="B2" s="76" t="s">
        <v>26</v>
      </c>
      <c r="C2" s="76" t="s">
        <v>24</v>
      </c>
      <c r="D2" s="76" t="s">
        <v>25</v>
      </c>
      <c r="E2" s="76" t="s">
        <v>33</v>
      </c>
      <c r="F2" s="76" t="s">
        <v>22</v>
      </c>
      <c r="G2" s="76" t="s">
        <v>23</v>
      </c>
    </row>
    <row r="3" spans="2:8" x14ac:dyDescent="0.2">
      <c r="B3" s="182" t="s">
        <v>40</v>
      </c>
      <c r="C3" s="182"/>
      <c r="D3" s="182"/>
      <c r="E3" s="182"/>
      <c r="F3" s="182"/>
      <c r="G3" s="182"/>
    </row>
    <row r="4" spans="2:8" ht="10.5" customHeight="1" x14ac:dyDescent="0.2">
      <c r="B4" s="183" t="s">
        <v>41</v>
      </c>
      <c r="C4" s="183"/>
      <c r="D4" s="183"/>
      <c r="E4" s="183"/>
      <c r="F4" s="183"/>
      <c r="G4" s="183"/>
    </row>
    <row r="5" spans="2:8" ht="10.5" customHeight="1" x14ac:dyDescent="0.2">
      <c r="B5" s="183" t="s">
        <v>42</v>
      </c>
      <c r="C5" s="183"/>
      <c r="D5" s="183"/>
      <c r="E5" s="183"/>
      <c r="F5" s="183"/>
      <c r="G5" s="183"/>
    </row>
    <row r="6" spans="2:8" ht="22.5" x14ac:dyDescent="0.2">
      <c r="B6" s="123" t="s">
        <v>29</v>
      </c>
      <c r="C6" s="85" t="s">
        <v>147</v>
      </c>
      <c r="D6" s="86" t="s">
        <v>75</v>
      </c>
      <c r="E6" s="86">
        <v>14177</v>
      </c>
      <c r="F6" s="86">
        <v>854401.01376532193</v>
      </c>
      <c r="G6" s="65">
        <f t="shared" ref="G6:G69" si="0">F6/$F$179</f>
        <v>4.1266625482914727E-4</v>
      </c>
    </row>
    <row r="7" spans="2:8" ht="22.5" x14ac:dyDescent="0.2">
      <c r="B7" s="113" t="s">
        <v>29</v>
      </c>
      <c r="C7" s="83" t="s">
        <v>148</v>
      </c>
      <c r="D7" s="84" t="s">
        <v>75</v>
      </c>
      <c r="E7" s="84">
        <v>226</v>
      </c>
      <c r="F7" s="84">
        <v>13774.54068238356</v>
      </c>
      <c r="G7" s="66">
        <f t="shared" si="0"/>
        <v>6.6529510426730978E-6</v>
      </c>
    </row>
    <row r="8" spans="2:8" ht="22.5" x14ac:dyDescent="0.2">
      <c r="B8" s="123" t="s">
        <v>29</v>
      </c>
      <c r="C8" s="85" t="s">
        <v>149</v>
      </c>
      <c r="D8" s="86" t="s">
        <v>75</v>
      </c>
      <c r="E8" s="86">
        <v>10239.599999999999</v>
      </c>
      <c r="F8" s="86">
        <v>598909.03356307396</v>
      </c>
      <c r="G8" s="65">
        <f t="shared" si="0"/>
        <v>2.8926644969045213E-4</v>
      </c>
    </row>
    <row r="9" spans="2:8" ht="22.5" x14ac:dyDescent="0.2">
      <c r="B9" s="113" t="s">
        <v>29</v>
      </c>
      <c r="C9" s="83" t="s">
        <v>150</v>
      </c>
      <c r="D9" s="84" t="s">
        <v>75</v>
      </c>
      <c r="E9" s="84">
        <v>90000</v>
      </c>
      <c r="F9" s="84">
        <v>5190998.4949315069</v>
      </c>
      <c r="G9" s="66">
        <f t="shared" si="0"/>
        <v>2.5071949508659046E-3</v>
      </c>
    </row>
    <row r="10" spans="2:8" ht="22.5" x14ac:dyDescent="0.2">
      <c r="B10" s="123" t="s">
        <v>29</v>
      </c>
      <c r="C10" s="85" t="s">
        <v>151</v>
      </c>
      <c r="D10" s="86" t="s">
        <v>75</v>
      </c>
      <c r="E10" s="86">
        <v>16000</v>
      </c>
      <c r="F10" s="86">
        <v>939064.31157346582</v>
      </c>
      <c r="G10" s="65">
        <f t="shared" si="0"/>
        <v>4.5355769276647141E-4</v>
      </c>
    </row>
    <row r="11" spans="2:8" x14ac:dyDescent="0.2">
      <c r="B11" s="113" t="s">
        <v>29</v>
      </c>
      <c r="C11" s="83" t="s">
        <v>152</v>
      </c>
      <c r="D11" s="84" t="s">
        <v>75</v>
      </c>
      <c r="E11" s="84">
        <v>63741.599999999999</v>
      </c>
      <c r="F11" s="84">
        <v>4045928.7030834118</v>
      </c>
      <c r="G11" s="66">
        <f t="shared" si="0"/>
        <v>1.9541388859655243E-3</v>
      </c>
    </row>
    <row r="12" spans="2:8" x14ac:dyDescent="0.2">
      <c r="B12" s="123" t="s">
        <v>29</v>
      </c>
      <c r="C12" s="85" t="s">
        <v>153</v>
      </c>
      <c r="D12" s="86" t="s">
        <v>75</v>
      </c>
      <c r="E12" s="86">
        <v>51995.15</v>
      </c>
      <c r="F12" s="86">
        <v>3265744.581163873</v>
      </c>
      <c r="G12" s="65">
        <f t="shared" si="0"/>
        <v>1.577318570349496E-3</v>
      </c>
    </row>
    <row r="13" spans="2:8" x14ac:dyDescent="0.2">
      <c r="B13" s="113" t="s">
        <v>29</v>
      </c>
      <c r="C13" s="83" t="s">
        <v>154</v>
      </c>
      <c r="D13" s="84" t="s">
        <v>78</v>
      </c>
      <c r="E13" s="84">
        <v>3340000</v>
      </c>
      <c r="F13" s="84">
        <v>3405238.1867070771</v>
      </c>
      <c r="G13" s="66">
        <f t="shared" si="0"/>
        <v>1.6446924414530006E-3</v>
      </c>
      <c r="H13" s="124"/>
    </row>
    <row r="14" spans="2:8" x14ac:dyDescent="0.2">
      <c r="B14" s="123" t="s">
        <v>29</v>
      </c>
      <c r="C14" s="85" t="s">
        <v>155</v>
      </c>
      <c r="D14" s="86" t="s">
        <v>78</v>
      </c>
      <c r="E14" s="86">
        <v>4520000</v>
      </c>
      <c r="F14" s="86">
        <v>4601710.1131150983</v>
      </c>
      <c r="G14" s="65">
        <f t="shared" si="0"/>
        <v>2.2225751697319603E-3</v>
      </c>
    </row>
    <row r="15" spans="2:8" x14ac:dyDescent="0.2">
      <c r="B15" s="113" t="s">
        <v>29</v>
      </c>
      <c r="C15" s="83" t="s">
        <v>156</v>
      </c>
      <c r="D15" s="84" t="s">
        <v>75</v>
      </c>
      <c r="E15" s="84">
        <v>19014.189999999999</v>
      </c>
      <c r="F15" s="84">
        <v>1188114.6060696125</v>
      </c>
      <c r="G15" s="66">
        <f t="shared" si="0"/>
        <v>5.7384623484216018E-4</v>
      </c>
    </row>
    <row r="16" spans="2:8" x14ac:dyDescent="0.2">
      <c r="B16" s="123" t="s">
        <v>29</v>
      </c>
      <c r="C16" s="85" t="s">
        <v>157</v>
      </c>
      <c r="D16" s="86" t="s">
        <v>78</v>
      </c>
      <c r="E16" s="86">
        <v>650000</v>
      </c>
      <c r="F16" s="86">
        <v>658929.5583901623</v>
      </c>
      <c r="G16" s="65">
        <f t="shared" si="0"/>
        <v>3.1825570039852486E-4</v>
      </c>
    </row>
    <row r="17" spans="2:7" x14ac:dyDescent="0.2">
      <c r="B17" s="113" t="s">
        <v>29</v>
      </c>
      <c r="C17" s="83" t="s">
        <v>158</v>
      </c>
      <c r="D17" s="84" t="s">
        <v>78</v>
      </c>
      <c r="E17" s="84">
        <v>11960000</v>
      </c>
      <c r="F17" s="84">
        <v>12115495.425697427</v>
      </c>
      <c r="G17" s="66">
        <f t="shared" si="0"/>
        <v>5.8516505038879512E-3</v>
      </c>
    </row>
    <row r="18" spans="2:7" x14ac:dyDescent="0.2">
      <c r="B18" s="123" t="s">
        <v>29</v>
      </c>
      <c r="C18" s="85" t="s">
        <v>159</v>
      </c>
      <c r="D18" s="86" t="s">
        <v>78</v>
      </c>
      <c r="E18" s="86">
        <v>2260000</v>
      </c>
      <c r="F18" s="86">
        <v>2285490.2270312388</v>
      </c>
      <c r="G18" s="65">
        <f t="shared" si="0"/>
        <v>1.1038665418726342E-3</v>
      </c>
    </row>
    <row r="19" spans="2:7" x14ac:dyDescent="0.2">
      <c r="B19" s="113" t="s">
        <v>29</v>
      </c>
      <c r="C19" s="83" t="s">
        <v>160</v>
      </c>
      <c r="D19" s="84" t="s">
        <v>75</v>
      </c>
      <c r="E19" s="84">
        <v>139542.79999999999</v>
      </c>
      <c r="F19" s="84">
        <v>8587383.7807611581</v>
      </c>
      <c r="G19" s="66">
        <f t="shared" si="0"/>
        <v>4.1476115389542639E-3</v>
      </c>
    </row>
    <row r="20" spans="2:7" x14ac:dyDescent="0.2">
      <c r="B20" s="123" t="s">
        <v>29</v>
      </c>
      <c r="C20" s="85" t="s">
        <v>161</v>
      </c>
      <c r="D20" s="86" t="s">
        <v>75</v>
      </c>
      <c r="E20" s="86">
        <v>159610.04999999999</v>
      </c>
      <c r="F20" s="86">
        <v>10146005.711237149</v>
      </c>
      <c r="G20" s="65">
        <f t="shared" si="0"/>
        <v>4.9004087201158118E-3</v>
      </c>
    </row>
    <row r="21" spans="2:7" x14ac:dyDescent="0.2">
      <c r="B21" s="113" t="s">
        <v>29</v>
      </c>
      <c r="C21" s="83" t="s">
        <v>162</v>
      </c>
      <c r="D21" s="84" t="s">
        <v>75</v>
      </c>
      <c r="E21" s="84">
        <v>217253.49429500001</v>
      </c>
      <c r="F21" s="84">
        <v>13722120.219964281</v>
      </c>
      <c r="G21" s="66">
        <f t="shared" si="0"/>
        <v>6.6276325381834514E-3</v>
      </c>
    </row>
    <row r="22" spans="2:7" x14ac:dyDescent="0.2">
      <c r="B22" s="123" t="s">
        <v>29</v>
      </c>
      <c r="C22" s="85" t="s">
        <v>163</v>
      </c>
      <c r="D22" s="86" t="s">
        <v>78</v>
      </c>
      <c r="E22" s="86">
        <v>10380000</v>
      </c>
      <c r="F22" s="86">
        <v>10528848.686323883</v>
      </c>
      <c r="G22" s="65">
        <f t="shared" si="0"/>
        <v>5.0853176494959976E-3</v>
      </c>
    </row>
    <row r="23" spans="2:7" x14ac:dyDescent="0.2">
      <c r="B23" s="113" t="s">
        <v>29</v>
      </c>
      <c r="C23" s="83" t="s">
        <v>164</v>
      </c>
      <c r="D23" s="84" t="s">
        <v>75</v>
      </c>
      <c r="E23" s="84">
        <v>75781.969095199995</v>
      </c>
      <c r="F23" s="84">
        <v>4723668.9847646216</v>
      </c>
      <c r="G23" s="66">
        <f t="shared" si="0"/>
        <v>2.2814799579940924E-3</v>
      </c>
    </row>
    <row r="24" spans="2:7" x14ac:dyDescent="0.2">
      <c r="B24" s="123" t="s">
        <v>29</v>
      </c>
      <c r="C24" s="85" t="s">
        <v>165</v>
      </c>
      <c r="D24" s="86" t="s">
        <v>75</v>
      </c>
      <c r="E24" s="86">
        <v>215661.92</v>
      </c>
      <c r="F24" s="86">
        <v>13690026.285955694</v>
      </c>
      <c r="G24" s="65">
        <f t="shared" si="0"/>
        <v>6.6121315224581872E-3</v>
      </c>
    </row>
    <row r="25" spans="2:7" x14ac:dyDescent="0.2">
      <c r="B25" s="113" t="s">
        <v>29</v>
      </c>
      <c r="C25" s="83" t="s">
        <v>166</v>
      </c>
      <c r="D25" s="84" t="s">
        <v>75</v>
      </c>
      <c r="E25" s="84">
        <v>47170.04</v>
      </c>
      <c r="F25" s="84">
        <v>2989817.3639838509</v>
      </c>
      <c r="G25" s="66">
        <f t="shared" si="0"/>
        <v>1.4440487714089437E-3</v>
      </c>
    </row>
    <row r="26" spans="2:7" x14ac:dyDescent="0.2">
      <c r="B26" s="123" t="s">
        <v>29</v>
      </c>
      <c r="C26" s="85" t="s">
        <v>167</v>
      </c>
      <c r="D26" s="86" t="s">
        <v>75</v>
      </c>
      <c r="E26" s="86">
        <v>76279.259999999995</v>
      </c>
      <c r="F26" s="86">
        <v>4823988.6014706306</v>
      </c>
      <c r="G26" s="65">
        <f t="shared" si="0"/>
        <v>2.3299332250724192E-3</v>
      </c>
    </row>
    <row r="27" spans="2:7" x14ac:dyDescent="0.2">
      <c r="B27" s="113" t="s">
        <v>29</v>
      </c>
      <c r="C27" s="83" t="s">
        <v>168</v>
      </c>
      <c r="D27" s="84" t="s">
        <v>75</v>
      </c>
      <c r="E27" s="84">
        <v>99909.35</v>
      </c>
      <c r="F27" s="84">
        <v>6304161.4875592869</v>
      </c>
      <c r="G27" s="66">
        <f t="shared" si="0"/>
        <v>3.0448403840772995E-3</v>
      </c>
    </row>
    <row r="28" spans="2:7" x14ac:dyDescent="0.2">
      <c r="B28" s="123" t="s">
        <v>29</v>
      </c>
      <c r="C28" s="85" t="s">
        <v>169</v>
      </c>
      <c r="D28" s="86" t="s">
        <v>75</v>
      </c>
      <c r="E28" s="86">
        <v>32420.59</v>
      </c>
      <c r="F28" s="86">
        <v>2039563.5524172871</v>
      </c>
      <c r="G28" s="65">
        <f t="shared" si="0"/>
        <v>9.8508667370712094E-4</v>
      </c>
    </row>
    <row r="29" spans="2:7" x14ac:dyDescent="0.2">
      <c r="B29" s="113" t="s">
        <v>29</v>
      </c>
      <c r="C29" s="83" t="s">
        <v>170</v>
      </c>
      <c r="D29" s="84" t="s">
        <v>75</v>
      </c>
      <c r="E29" s="84">
        <v>54137.29</v>
      </c>
      <c r="F29" s="84">
        <v>3398085.2797812074</v>
      </c>
      <c r="G29" s="66">
        <f t="shared" si="0"/>
        <v>1.6412376663945865E-3</v>
      </c>
    </row>
    <row r="30" spans="2:7" x14ac:dyDescent="0.2">
      <c r="B30" s="123" t="s">
        <v>29</v>
      </c>
      <c r="C30" s="85" t="s">
        <v>171</v>
      </c>
      <c r="D30" s="86" t="s">
        <v>75</v>
      </c>
      <c r="E30" s="86">
        <v>45383.96</v>
      </c>
      <c r="F30" s="86">
        <v>2844381.2301583928</v>
      </c>
      <c r="G30" s="65">
        <f t="shared" si="0"/>
        <v>1.373804724766149E-3</v>
      </c>
    </row>
    <row r="31" spans="2:7" x14ac:dyDescent="0.2">
      <c r="B31" s="113" t="s">
        <v>29</v>
      </c>
      <c r="C31" s="83" t="s">
        <v>172</v>
      </c>
      <c r="D31" s="84" t="s">
        <v>75</v>
      </c>
      <c r="E31" s="84">
        <v>27901.42</v>
      </c>
      <c r="F31" s="84">
        <v>1744749.6668423053</v>
      </c>
      <c r="G31" s="66">
        <f t="shared" si="0"/>
        <v>8.426948224899679E-4</v>
      </c>
    </row>
    <row r="32" spans="2:7" x14ac:dyDescent="0.2">
      <c r="B32" s="123" t="s">
        <v>29</v>
      </c>
      <c r="C32" s="85" t="s">
        <v>173</v>
      </c>
      <c r="D32" s="86" t="s">
        <v>75</v>
      </c>
      <c r="E32" s="86">
        <v>62401.03</v>
      </c>
      <c r="F32" s="86">
        <v>3990292.7921896232</v>
      </c>
      <c r="G32" s="65">
        <f t="shared" si="0"/>
        <v>1.9272673553696416E-3</v>
      </c>
    </row>
    <row r="33" spans="2:7" x14ac:dyDescent="0.2">
      <c r="B33" s="113" t="s">
        <v>29</v>
      </c>
      <c r="C33" s="83" t="s">
        <v>174</v>
      </c>
      <c r="D33" s="84" t="s">
        <v>75</v>
      </c>
      <c r="E33" s="84">
        <v>188020.5</v>
      </c>
      <c r="F33" s="84">
        <v>12003775.700690031</v>
      </c>
      <c r="G33" s="66">
        <f t="shared" si="0"/>
        <v>5.7976911103870361E-3</v>
      </c>
    </row>
    <row r="34" spans="2:7" x14ac:dyDescent="0.2">
      <c r="B34" s="123" t="s">
        <v>29</v>
      </c>
      <c r="C34" s="85" t="s">
        <v>175</v>
      </c>
      <c r="D34" s="86" t="s">
        <v>75</v>
      </c>
      <c r="E34" s="86">
        <v>91049.21</v>
      </c>
      <c r="F34" s="86">
        <v>5665105.0560398065</v>
      </c>
      <c r="G34" s="65">
        <f t="shared" si="0"/>
        <v>2.7361831845060702E-3</v>
      </c>
    </row>
    <row r="35" spans="2:7" x14ac:dyDescent="0.2">
      <c r="B35" s="113" t="s">
        <v>29</v>
      </c>
      <c r="C35" s="83" t="s">
        <v>176</v>
      </c>
      <c r="D35" s="84" t="s">
        <v>75</v>
      </c>
      <c r="E35" s="84">
        <v>20327.29</v>
      </c>
      <c r="F35" s="84">
        <v>1263749.2745002471</v>
      </c>
      <c r="G35" s="66">
        <f t="shared" si="0"/>
        <v>6.1037694448980498E-4</v>
      </c>
    </row>
    <row r="36" spans="2:7" x14ac:dyDescent="0.2">
      <c r="B36" s="123" t="s">
        <v>29</v>
      </c>
      <c r="C36" s="85" t="s">
        <v>177</v>
      </c>
      <c r="D36" s="86" t="s">
        <v>75</v>
      </c>
      <c r="E36" s="86">
        <v>114646.64</v>
      </c>
      <c r="F36" s="86">
        <v>7115285.2530976068</v>
      </c>
      <c r="G36" s="65">
        <f t="shared" si="0"/>
        <v>3.4366042059066964E-3</v>
      </c>
    </row>
    <row r="37" spans="2:7" x14ac:dyDescent="0.2">
      <c r="B37" s="113" t="s">
        <v>29</v>
      </c>
      <c r="C37" s="83" t="s">
        <v>178</v>
      </c>
      <c r="D37" s="84" t="s">
        <v>75</v>
      </c>
      <c r="E37" s="84">
        <v>41901.410000000003</v>
      </c>
      <c r="F37" s="84">
        <v>2594531.67691686</v>
      </c>
      <c r="G37" s="66">
        <f t="shared" si="0"/>
        <v>1.2531301495423434E-3</v>
      </c>
    </row>
    <row r="38" spans="2:7" x14ac:dyDescent="0.2">
      <c r="B38" s="123" t="s">
        <v>29</v>
      </c>
      <c r="C38" s="85" t="s">
        <v>179</v>
      </c>
      <c r="D38" s="86" t="s">
        <v>75</v>
      </c>
      <c r="E38" s="86">
        <v>96774.720000000001</v>
      </c>
      <c r="F38" s="86">
        <v>5972982.1568747191</v>
      </c>
      <c r="G38" s="65">
        <f t="shared" si="0"/>
        <v>2.8848844244417429E-3</v>
      </c>
    </row>
    <row r="39" spans="2:7" x14ac:dyDescent="0.2">
      <c r="B39" s="113" t="s">
        <v>29</v>
      </c>
      <c r="C39" s="83" t="s">
        <v>180</v>
      </c>
      <c r="D39" s="84" t="s">
        <v>75</v>
      </c>
      <c r="E39" s="84">
        <v>85385.15</v>
      </c>
      <c r="F39" s="84">
        <v>5257192.1618761523</v>
      </c>
      <c r="G39" s="66">
        <f t="shared" si="0"/>
        <v>2.5391657610491394E-3</v>
      </c>
    </row>
    <row r="40" spans="2:7" x14ac:dyDescent="0.2">
      <c r="B40" s="123" t="s">
        <v>29</v>
      </c>
      <c r="C40" s="85" t="s">
        <v>181</v>
      </c>
      <c r="D40" s="86" t="s">
        <v>75</v>
      </c>
      <c r="E40" s="86">
        <v>252052.6</v>
      </c>
      <c r="F40" s="86">
        <v>16117056.073751558</v>
      </c>
      <c r="G40" s="65">
        <f t="shared" si="0"/>
        <v>7.7843601092135815E-3</v>
      </c>
    </row>
    <row r="41" spans="2:7" x14ac:dyDescent="0.2">
      <c r="B41" s="113" t="s">
        <v>29</v>
      </c>
      <c r="C41" s="83" t="s">
        <v>182</v>
      </c>
      <c r="D41" s="84" t="s">
        <v>75</v>
      </c>
      <c r="E41" s="84">
        <v>251785.99</v>
      </c>
      <c r="F41" s="84">
        <v>16031362.031693043</v>
      </c>
      <c r="G41" s="66">
        <f t="shared" si="0"/>
        <v>7.7429708331854382E-3</v>
      </c>
    </row>
    <row r="42" spans="2:7" x14ac:dyDescent="0.2">
      <c r="B42" s="123" t="s">
        <v>29</v>
      </c>
      <c r="C42" s="85" t="s">
        <v>183</v>
      </c>
      <c r="D42" s="86" t="s">
        <v>75</v>
      </c>
      <c r="E42" s="86">
        <v>152396.43</v>
      </c>
      <c r="F42" s="86">
        <v>9682008.2435074337</v>
      </c>
      <c r="G42" s="65">
        <f t="shared" si="0"/>
        <v>4.6763030669466988E-3</v>
      </c>
    </row>
    <row r="43" spans="2:7" x14ac:dyDescent="0.2">
      <c r="B43" s="113" t="s">
        <v>29</v>
      </c>
      <c r="C43" s="83" t="s">
        <v>184</v>
      </c>
      <c r="D43" s="84" t="s">
        <v>75</v>
      </c>
      <c r="E43" s="84">
        <v>161313.93</v>
      </c>
      <c r="F43" s="84">
        <v>10226731.839392528</v>
      </c>
      <c r="G43" s="66">
        <f t="shared" si="0"/>
        <v>4.9393985485874899E-3</v>
      </c>
    </row>
    <row r="44" spans="2:7" x14ac:dyDescent="0.2">
      <c r="B44" s="123" t="s">
        <v>29</v>
      </c>
      <c r="C44" s="85" t="s">
        <v>185</v>
      </c>
      <c r="D44" s="86" t="s">
        <v>75</v>
      </c>
      <c r="E44" s="86">
        <v>67020.759999999995</v>
      </c>
      <c r="F44" s="86">
        <v>4242871.5406406652</v>
      </c>
      <c r="G44" s="65">
        <f t="shared" si="0"/>
        <v>2.0492601017421943E-3</v>
      </c>
    </row>
    <row r="45" spans="2:7" x14ac:dyDescent="0.2">
      <c r="B45" s="113" t="s">
        <v>29</v>
      </c>
      <c r="C45" s="83" t="s">
        <v>186</v>
      </c>
      <c r="D45" s="84" t="s">
        <v>75</v>
      </c>
      <c r="E45" s="84">
        <v>16046.81</v>
      </c>
      <c r="F45" s="84">
        <v>1015184.7222153303</v>
      </c>
      <c r="G45" s="66">
        <f t="shared" si="0"/>
        <v>4.9032301053827715E-4</v>
      </c>
    </row>
    <row r="46" spans="2:7" x14ac:dyDescent="0.2">
      <c r="B46" s="123" t="s">
        <v>29</v>
      </c>
      <c r="C46" s="85" t="s">
        <v>187</v>
      </c>
      <c r="D46" s="86" t="s">
        <v>75</v>
      </c>
      <c r="E46" s="86">
        <v>82770.84</v>
      </c>
      <c r="F46" s="86">
        <v>5217648.9963656059</v>
      </c>
      <c r="G46" s="65">
        <f t="shared" si="0"/>
        <v>2.520066848767408E-3</v>
      </c>
    </row>
    <row r="47" spans="2:7" x14ac:dyDescent="0.2">
      <c r="B47" s="113" t="s">
        <v>29</v>
      </c>
      <c r="C47" s="83" t="s">
        <v>188</v>
      </c>
      <c r="D47" s="84" t="s">
        <v>75</v>
      </c>
      <c r="E47" s="84">
        <v>103411.95</v>
      </c>
      <c r="F47" s="84">
        <v>6495567.6245723832</v>
      </c>
      <c r="G47" s="66">
        <f t="shared" si="0"/>
        <v>3.1372874346307818E-3</v>
      </c>
    </row>
    <row r="48" spans="2:7" x14ac:dyDescent="0.2">
      <c r="B48" s="123" t="s">
        <v>29</v>
      </c>
      <c r="C48" s="85" t="s">
        <v>189</v>
      </c>
      <c r="D48" s="86" t="s">
        <v>75</v>
      </c>
      <c r="E48" s="86">
        <v>118161.93</v>
      </c>
      <c r="F48" s="86">
        <v>7411455.22524946</v>
      </c>
      <c r="G48" s="65">
        <f t="shared" si="0"/>
        <v>3.5796510319657396E-3</v>
      </c>
    </row>
    <row r="49" spans="2:7" x14ac:dyDescent="0.2">
      <c r="B49" s="113" t="s">
        <v>29</v>
      </c>
      <c r="C49" s="83" t="s">
        <v>190</v>
      </c>
      <c r="D49" s="84" t="s">
        <v>75</v>
      </c>
      <c r="E49" s="84">
        <v>78937.09</v>
      </c>
      <c r="F49" s="84">
        <v>4947625.3764887825</v>
      </c>
      <c r="G49" s="66">
        <f t="shared" si="0"/>
        <v>2.3896484221331621E-3</v>
      </c>
    </row>
    <row r="50" spans="2:7" x14ac:dyDescent="0.2">
      <c r="B50" s="123" t="s">
        <v>29</v>
      </c>
      <c r="C50" s="85" t="s">
        <v>191</v>
      </c>
      <c r="D50" s="86" t="s">
        <v>75</v>
      </c>
      <c r="E50" s="86">
        <v>55273.78</v>
      </c>
      <c r="F50" s="86">
        <v>3461980.9642350809</v>
      </c>
      <c r="G50" s="65">
        <f t="shared" si="0"/>
        <v>1.6720985764105095E-3</v>
      </c>
    </row>
    <row r="51" spans="2:7" x14ac:dyDescent="0.2">
      <c r="B51" s="113" t="s">
        <v>29</v>
      </c>
      <c r="C51" s="83" t="s">
        <v>192</v>
      </c>
      <c r="D51" s="84" t="s">
        <v>75</v>
      </c>
      <c r="E51" s="84">
        <v>51728.34</v>
      </c>
      <c r="F51" s="84">
        <v>3209971.5375942583</v>
      </c>
      <c r="G51" s="66">
        <f t="shared" si="0"/>
        <v>1.5503808061854926E-3</v>
      </c>
    </row>
    <row r="52" spans="2:7" x14ac:dyDescent="0.2">
      <c r="B52" s="123" t="s">
        <v>29</v>
      </c>
      <c r="C52" s="85" t="s">
        <v>193</v>
      </c>
      <c r="D52" s="86" t="s">
        <v>75</v>
      </c>
      <c r="E52" s="86">
        <v>48790.879999999997</v>
      </c>
      <c r="F52" s="86">
        <v>3023366.3386412803</v>
      </c>
      <c r="G52" s="65">
        <f t="shared" si="0"/>
        <v>1.4602525557001478E-3</v>
      </c>
    </row>
    <row r="53" spans="2:7" x14ac:dyDescent="0.2">
      <c r="B53" s="113" t="s">
        <v>29</v>
      </c>
      <c r="C53" s="83" t="s">
        <v>194</v>
      </c>
      <c r="D53" s="84" t="s">
        <v>75</v>
      </c>
      <c r="E53" s="84">
        <v>129149.79</v>
      </c>
      <c r="F53" s="84">
        <v>7991446.4075464793</v>
      </c>
      <c r="G53" s="66">
        <f t="shared" si="0"/>
        <v>3.8597803683971922E-3</v>
      </c>
    </row>
    <row r="54" spans="2:7" x14ac:dyDescent="0.2">
      <c r="B54" s="123" t="s">
        <v>29</v>
      </c>
      <c r="C54" s="85" t="s">
        <v>195</v>
      </c>
      <c r="D54" s="86" t="s">
        <v>75</v>
      </c>
      <c r="E54" s="86">
        <v>26996.26</v>
      </c>
      <c r="F54" s="86">
        <v>1666880.8609159959</v>
      </c>
      <c r="G54" s="65">
        <f t="shared" si="0"/>
        <v>8.0508504910262733E-4</v>
      </c>
    </row>
    <row r="55" spans="2:7" x14ac:dyDescent="0.2">
      <c r="B55" s="113" t="s">
        <v>29</v>
      </c>
      <c r="C55" s="83" t="s">
        <v>196</v>
      </c>
      <c r="D55" s="84" t="s">
        <v>75</v>
      </c>
      <c r="E55" s="84">
        <v>44351.81</v>
      </c>
      <c r="F55" s="84">
        <v>2736541.8535150778</v>
      </c>
      <c r="G55" s="66">
        <f t="shared" si="0"/>
        <v>1.3217194966759001E-3</v>
      </c>
    </row>
    <row r="56" spans="2:7" x14ac:dyDescent="0.2">
      <c r="B56" s="123" t="s">
        <v>29</v>
      </c>
      <c r="C56" s="85" t="s">
        <v>197</v>
      </c>
      <c r="D56" s="86" t="s">
        <v>75</v>
      </c>
      <c r="E56" s="86">
        <v>66777.960000000006</v>
      </c>
      <c r="F56" s="86">
        <v>4117311.2641015979</v>
      </c>
      <c r="G56" s="65">
        <f t="shared" si="0"/>
        <v>1.9886158746873317E-3</v>
      </c>
    </row>
    <row r="57" spans="2:7" x14ac:dyDescent="0.2">
      <c r="B57" s="113" t="s">
        <v>29</v>
      </c>
      <c r="C57" s="83" t="s">
        <v>198</v>
      </c>
      <c r="D57" s="84" t="s">
        <v>75</v>
      </c>
      <c r="E57" s="84">
        <v>371574.92</v>
      </c>
      <c r="F57" s="84">
        <v>23695745.419623185</v>
      </c>
      <c r="G57" s="66">
        <f t="shared" si="0"/>
        <v>1.1444783374738201E-2</v>
      </c>
    </row>
    <row r="58" spans="2:7" x14ac:dyDescent="0.2">
      <c r="B58" s="123" t="s">
        <v>29</v>
      </c>
      <c r="C58" s="85" t="s">
        <v>199</v>
      </c>
      <c r="D58" s="86" t="s">
        <v>78</v>
      </c>
      <c r="E58" s="86">
        <v>13110000</v>
      </c>
      <c r="F58" s="86">
        <v>13563666.526674816</v>
      </c>
      <c r="G58" s="65">
        <f t="shared" si="0"/>
        <v>6.5511011540674092E-3</v>
      </c>
    </row>
    <row r="59" spans="2:7" x14ac:dyDescent="0.2">
      <c r="B59" s="113" t="s">
        <v>29</v>
      </c>
      <c r="C59" s="83" t="s">
        <v>200</v>
      </c>
      <c r="D59" s="84" t="s">
        <v>75</v>
      </c>
      <c r="E59" s="84">
        <v>81080.729758999994</v>
      </c>
      <c r="F59" s="84">
        <v>5563516.0045429841</v>
      </c>
      <c r="G59" s="66">
        <f t="shared" si="0"/>
        <v>2.6871167944416577E-3</v>
      </c>
    </row>
    <row r="60" spans="2:7" x14ac:dyDescent="0.2">
      <c r="B60" s="123" t="s">
        <v>29</v>
      </c>
      <c r="C60" s="85" t="s">
        <v>201</v>
      </c>
      <c r="D60" s="86" t="s">
        <v>75</v>
      </c>
      <c r="E60" s="86">
        <v>26110.76</v>
      </c>
      <c r="F60" s="86">
        <v>1650783.0233813676</v>
      </c>
      <c r="G60" s="65">
        <f t="shared" si="0"/>
        <v>7.9730997133558733E-4</v>
      </c>
    </row>
    <row r="61" spans="2:7" x14ac:dyDescent="0.2">
      <c r="B61" s="113" t="s">
        <v>29</v>
      </c>
      <c r="C61" s="83" t="s">
        <v>202</v>
      </c>
      <c r="D61" s="84" t="s">
        <v>78</v>
      </c>
      <c r="E61" s="84">
        <v>17390000</v>
      </c>
      <c r="F61" s="84">
        <v>17735983.165577244</v>
      </c>
      <c r="G61" s="66">
        <f t="shared" si="0"/>
        <v>8.5662840173804898E-3</v>
      </c>
    </row>
    <row r="62" spans="2:7" x14ac:dyDescent="0.2">
      <c r="B62" s="123" t="s">
        <v>29</v>
      </c>
      <c r="C62" s="85" t="s">
        <v>203</v>
      </c>
      <c r="D62" s="86" t="s">
        <v>78</v>
      </c>
      <c r="E62" s="86">
        <v>9360000</v>
      </c>
      <c r="F62" s="86">
        <v>9449777.947208479</v>
      </c>
      <c r="G62" s="65">
        <f t="shared" si="0"/>
        <v>4.5641383982635278E-3</v>
      </c>
    </row>
    <row r="63" spans="2:7" x14ac:dyDescent="0.2">
      <c r="B63" s="113" t="s">
        <v>29</v>
      </c>
      <c r="C63" s="83" t="s">
        <v>204</v>
      </c>
      <c r="D63" s="84" t="s">
        <v>75</v>
      </c>
      <c r="E63" s="84">
        <v>49434.91</v>
      </c>
      <c r="F63" s="84">
        <v>3054932.8415107606</v>
      </c>
      <c r="G63" s="66">
        <f t="shared" si="0"/>
        <v>1.4754988280094407E-3</v>
      </c>
    </row>
    <row r="64" spans="2:7" x14ac:dyDescent="0.2">
      <c r="B64" s="123" t="s">
        <v>29</v>
      </c>
      <c r="C64" s="85" t="s">
        <v>205</v>
      </c>
      <c r="D64" s="86" t="s">
        <v>75</v>
      </c>
      <c r="E64" s="86">
        <v>150906.57999999999</v>
      </c>
      <c r="F64" s="86">
        <v>9729139.4214066826</v>
      </c>
      <c r="G64" s="65">
        <f t="shared" si="0"/>
        <v>4.6990669054206907E-3</v>
      </c>
    </row>
    <row r="65" spans="2:7" x14ac:dyDescent="0.2">
      <c r="B65" s="113" t="s">
        <v>29</v>
      </c>
      <c r="C65" s="83" t="s">
        <v>206</v>
      </c>
      <c r="D65" s="84" t="s">
        <v>78</v>
      </c>
      <c r="E65" s="84">
        <v>24520000</v>
      </c>
      <c r="F65" s="84">
        <v>26507138.31693989</v>
      </c>
      <c r="G65" s="66">
        <f t="shared" si="0"/>
        <v>1.2802655099019199E-2</v>
      </c>
    </row>
    <row r="66" spans="2:7" x14ac:dyDescent="0.2">
      <c r="B66" s="123" t="s">
        <v>29</v>
      </c>
      <c r="C66" s="85" t="s">
        <v>207</v>
      </c>
      <c r="D66" s="86" t="s">
        <v>78</v>
      </c>
      <c r="E66" s="86">
        <v>12650000</v>
      </c>
      <c r="F66" s="86">
        <v>12904768.921178402</v>
      </c>
      <c r="G66" s="65">
        <f t="shared" si="0"/>
        <v>6.2328608865637215E-3</v>
      </c>
    </row>
    <row r="67" spans="2:7" x14ac:dyDescent="0.2">
      <c r="B67" s="113" t="s">
        <v>29</v>
      </c>
      <c r="C67" s="83" t="s">
        <v>208</v>
      </c>
      <c r="D67" s="84" t="s">
        <v>75</v>
      </c>
      <c r="E67" s="84">
        <v>112856.17</v>
      </c>
      <c r="F67" s="84">
        <v>7010394.238311423</v>
      </c>
      <c r="G67" s="66">
        <f t="shared" si="0"/>
        <v>3.385943004035824E-3</v>
      </c>
    </row>
    <row r="68" spans="2:7" x14ac:dyDescent="0.2">
      <c r="B68" s="123" t="s">
        <v>29</v>
      </c>
      <c r="C68" s="85" t="s">
        <v>209</v>
      </c>
      <c r="D68" s="86" t="s">
        <v>78</v>
      </c>
      <c r="E68" s="86">
        <v>16490000</v>
      </c>
      <c r="F68" s="86">
        <v>16634253.616438355</v>
      </c>
      <c r="G68" s="65">
        <f t="shared" si="0"/>
        <v>8.0341608111191409E-3</v>
      </c>
    </row>
    <row r="69" spans="2:7" x14ac:dyDescent="0.2">
      <c r="B69" s="113" t="s">
        <v>29</v>
      </c>
      <c r="C69" s="83" t="s">
        <v>210</v>
      </c>
      <c r="D69" s="84" t="s">
        <v>78</v>
      </c>
      <c r="E69" s="84">
        <v>36560000</v>
      </c>
      <c r="F69" s="84">
        <v>38239515.560024574</v>
      </c>
      <c r="G69" s="66">
        <f t="shared" si="0"/>
        <v>1.846926375133091E-2</v>
      </c>
    </row>
    <row r="70" spans="2:7" x14ac:dyDescent="0.2">
      <c r="B70" s="123" t="s">
        <v>29</v>
      </c>
      <c r="C70" s="85" t="s">
        <v>211</v>
      </c>
      <c r="D70" s="86" t="s">
        <v>75</v>
      </c>
      <c r="E70" s="86">
        <v>113561.41</v>
      </c>
      <c r="F70" s="86">
        <v>6996797.447127928</v>
      </c>
      <c r="G70" s="65">
        <f t="shared" ref="G70:G126" si="1">F70/$F$179</f>
        <v>3.3793759040382952E-3</v>
      </c>
    </row>
    <row r="71" spans="2:7" x14ac:dyDescent="0.2">
      <c r="B71" s="113" t="s">
        <v>29</v>
      </c>
      <c r="C71" s="83" t="s">
        <v>212</v>
      </c>
      <c r="D71" s="84" t="s">
        <v>78</v>
      </c>
      <c r="E71" s="84">
        <v>10110000</v>
      </c>
      <c r="F71" s="84">
        <v>10284030.114754098</v>
      </c>
      <c r="G71" s="66">
        <f t="shared" si="1"/>
        <v>4.9670729828644638E-3</v>
      </c>
    </row>
    <row r="72" spans="2:7" x14ac:dyDescent="0.2">
      <c r="B72" s="123" t="s">
        <v>29</v>
      </c>
      <c r="C72" s="85" t="s">
        <v>213</v>
      </c>
      <c r="D72" s="86" t="s">
        <v>78</v>
      </c>
      <c r="E72" s="86">
        <v>8490000</v>
      </c>
      <c r="F72" s="86">
        <v>8627179.3036888465</v>
      </c>
      <c r="G72" s="65">
        <f t="shared" si="1"/>
        <v>4.1668323370817901E-3</v>
      </c>
    </row>
    <row r="73" spans="2:7" x14ac:dyDescent="0.2">
      <c r="B73" s="113" t="s">
        <v>29</v>
      </c>
      <c r="C73" s="83" t="s">
        <v>214</v>
      </c>
      <c r="D73" s="84" t="s">
        <v>78</v>
      </c>
      <c r="E73" s="84">
        <v>19910000</v>
      </c>
      <c r="F73" s="84">
        <v>19998241.69084473</v>
      </c>
      <c r="G73" s="66">
        <f t="shared" si="1"/>
        <v>9.6589299038399162E-3</v>
      </c>
    </row>
    <row r="74" spans="2:7" x14ac:dyDescent="0.2">
      <c r="B74" s="123" t="s">
        <v>29</v>
      </c>
      <c r="C74" s="85" t="s">
        <v>215</v>
      </c>
      <c r="D74" s="86" t="s">
        <v>75</v>
      </c>
      <c r="E74" s="86">
        <v>373612.72970000003</v>
      </c>
      <c r="F74" s="86">
        <v>23014089.590808656</v>
      </c>
      <c r="G74" s="65">
        <f t="shared" si="1"/>
        <v>1.111555113668211E-2</v>
      </c>
    </row>
    <row r="75" spans="2:7" x14ac:dyDescent="0.2">
      <c r="B75" s="113" t="s">
        <v>29</v>
      </c>
      <c r="C75" s="83" t="s">
        <v>216</v>
      </c>
      <c r="D75" s="84" t="s">
        <v>78</v>
      </c>
      <c r="E75" s="84">
        <v>52500000</v>
      </c>
      <c r="F75" s="84">
        <v>53547196.605148956</v>
      </c>
      <c r="G75" s="66">
        <f t="shared" si="1"/>
        <v>2.5862704659332554E-2</v>
      </c>
    </row>
    <row r="76" spans="2:7" x14ac:dyDescent="0.2">
      <c r="B76" s="123" t="s">
        <v>29</v>
      </c>
      <c r="C76" s="85" t="s">
        <v>217</v>
      </c>
      <c r="D76" s="86" t="s">
        <v>78</v>
      </c>
      <c r="E76" s="86">
        <v>10200000</v>
      </c>
      <c r="F76" s="86">
        <v>10412117.223874245</v>
      </c>
      <c r="G76" s="65">
        <f t="shared" si="1"/>
        <v>5.0289376421531543E-3</v>
      </c>
    </row>
    <row r="77" spans="2:7" x14ac:dyDescent="0.2">
      <c r="B77" s="113" t="s">
        <v>29</v>
      </c>
      <c r="C77" s="83" t="s">
        <v>218</v>
      </c>
      <c r="D77" s="84" t="s">
        <v>78</v>
      </c>
      <c r="E77" s="84">
        <v>18620000</v>
      </c>
      <c r="F77" s="84">
        <v>18953431.447404195</v>
      </c>
      <c r="G77" s="66">
        <f t="shared" si="1"/>
        <v>9.1542980936930238E-3</v>
      </c>
    </row>
    <row r="78" spans="2:7" x14ac:dyDescent="0.2">
      <c r="B78" s="123" t="s">
        <v>29</v>
      </c>
      <c r="C78" s="85" t="s">
        <v>219</v>
      </c>
      <c r="D78" s="86" t="s">
        <v>75</v>
      </c>
      <c r="E78" s="86">
        <v>323297.90000000002</v>
      </c>
      <c r="F78" s="86">
        <v>20194922.336873841</v>
      </c>
      <c r="G78" s="65">
        <f t="shared" si="1"/>
        <v>9.7539244840037734E-3</v>
      </c>
    </row>
    <row r="79" spans="2:7" x14ac:dyDescent="0.2">
      <c r="B79" s="113" t="s">
        <v>29</v>
      </c>
      <c r="C79" s="83" t="s">
        <v>220</v>
      </c>
      <c r="D79" s="84" t="s">
        <v>78</v>
      </c>
      <c r="E79" s="84">
        <v>9200000</v>
      </c>
      <c r="F79" s="84">
        <v>9324966.4177575037</v>
      </c>
      <c r="G79" s="66">
        <f t="shared" si="1"/>
        <v>4.5038558077840889E-3</v>
      </c>
    </row>
    <row r="80" spans="2:7" x14ac:dyDescent="0.2">
      <c r="B80" s="123" t="s">
        <v>29</v>
      </c>
      <c r="C80" s="85" t="s">
        <v>221</v>
      </c>
      <c r="D80" s="86" t="s">
        <v>75</v>
      </c>
      <c r="E80" s="86">
        <v>318819.25</v>
      </c>
      <c r="F80" s="86">
        <v>19840605.116926074</v>
      </c>
      <c r="G80" s="65">
        <f t="shared" si="1"/>
        <v>9.5827931793568428E-3</v>
      </c>
    </row>
    <row r="81" spans="2:7" x14ac:dyDescent="0.2">
      <c r="B81" s="113" t="s">
        <v>29</v>
      </c>
      <c r="C81" s="83" t="s">
        <v>222</v>
      </c>
      <c r="D81" s="84" t="s">
        <v>78</v>
      </c>
      <c r="E81" s="84">
        <v>39750000</v>
      </c>
      <c r="F81" s="84">
        <v>40161864.739623137</v>
      </c>
      <c r="G81" s="66">
        <f t="shared" si="1"/>
        <v>1.9397737177319511E-2</v>
      </c>
    </row>
    <row r="82" spans="2:7" x14ac:dyDescent="0.2">
      <c r="B82" s="123" t="s">
        <v>29</v>
      </c>
      <c r="C82" s="85" t="s">
        <v>223</v>
      </c>
      <c r="D82" s="86" t="s">
        <v>78</v>
      </c>
      <c r="E82" s="86">
        <v>3040000</v>
      </c>
      <c r="F82" s="86">
        <v>3062398.1901559168</v>
      </c>
      <c r="G82" s="65">
        <f t="shared" si="1"/>
        <v>1.4791045089680972E-3</v>
      </c>
    </row>
    <row r="83" spans="2:7" x14ac:dyDescent="0.2">
      <c r="B83" s="113" t="s">
        <v>29</v>
      </c>
      <c r="C83" s="83" t="s">
        <v>224</v>
      </c>
      <c r="D83" s="84" t="s">
        <v>78</v>
      </c>
      <c r="E83" s="84">
        <v>2000000</v>
      </c>
      <c r="F83" s="84">
        <v>2010928.0708740796</v>
      </c>
      <c r="G83" s="66">
        <f t="shared" si="1"/>
        <v>9.7125605233228454E-4</v>
      </c>
    </row>
    <row r="84" spans="2:7" x14ac:dyDescent="0.2">
      <c r="B84" s="123" t="s">
        <v>29</v>
      </c>
      <c r="C84" s="85" t="s">
        <v>225</v>
      </c>
      <c r="D84" s="86" t="s">
        <v>75</v>
      </c>
      <c r="E84" s="86">
        <v>398570.4</v>
      </c>
      <c r="F84" s="86">
        <v>24577267.516555991</v>
      </c>
      <c r="G84" s="65">
        <f t="shared" si="1"/>
        <v>1.1870548813249624E-2</v>
      </c>
    </row>
    <row r="85" spans="2:7" x14ac:dyDescent="0.2">
      <c r="B85" s="113" t="s">
        <v>29</v>
      </c>
      <c r="C85" s="83" t="s">
        <v>226</v>
      </c>
      <c r="D85" s="84" t="s">
        <v>78</v>
      </c>
      <c r="E85" s="84">
        <v>33500000</v>
      </c>
      <c r="F85" s="84">
        <v>34345667.924673364</v>
      </c>
      <c r="G85" s="66">
        <f t="shared" si="1"/>
        <v>1.6588578341707707E-2</v>
      </c>
    </row>
    <row r="86" spans="2:7" x14ac:dyDescent="0.2">
      <c r="B86" s="123" t="s">
        <v>29</v>
      </c>
      <c r="C86" s="85" t="s">
        <v>227</v>
      </c>
      <c r="D86" s="86" t="s">
        <v>78</v>
      </c>
      <c r="E86" s="86">
        <v>3070000</v>
      </c>
      <c r="F86" s="86">
        <v>3144306.0986630293</v>
      </c>
      <c r="G86" s="65">
        <f t="shared" si="1"/>
        <v>1.5186651242997202E-3</v>
      </c>
    </row>
    <row r="87" spans="2:7" x14ac:dyDescent="0.2">
      <c r="B87" s="113" t="s">
        <v>29</v>
      </c>
      <c r="C87" s="83" t="s">
        <v>228</v>
      </c>
      <c r="D87" s="84" t="s">
        <v>78</v>
      </c>
      <c r="E87" s="84">
        <v>11590000</v>
      </c>
      <c r="F87" s="84">
        <v>11821063.190678233</v>
      </c>
      <c r="G87" s="66">
        <f t="shared" si="1"/>
        <v>5.7094429856748251E-3</v>
      </c>
    </row>
    <row r="88" spans="2:7" x14ac:dyDescent="0.2">
      <c r="B88" s="123" t="s">
        <v>29</v>
      </c>
      <c r="C88" s="85" t="s">
        <v>229</v>
      </c>
      <c r="D88" s="86" t="s">
        <v>78</v>
      </c>
      <c r="E88" s="86">
        <v>5250000</v>
      </c>
      <c r="F88" s="86">
        <v>5348453.3662123336</v>
      </c>
      <c r="G88" s="65">
        <f t="shared" si="1"/>
        <v>2.5832439149813791E-3</v>
      </c>
    </row>
    <row r="89" spans="2:7" x14ac:dyDescent="0.2">
      <c r="B89" s="113" t="s">
        <v>29</v>
      </c>
      <c r="C89" s="83" t="s">
        <v>230</v>
      </c>
      <c r="D89" s="84" t="s">
        <v>78</v>
      </c>
      <c r="E89" s="84">
        <v>700000</v>
      </c>
      <c r="F89" s="84">
        <v>712051.01109096804</v>
      </c>
      <c r="G89" s="66">
        <f t="shared" si="1"/>
        <v>3.439127754533847E-4</v>
      </c>
    </row>
    <row r="90" spans="2:7" x14ac:dyDescent="0.2">
      <c r="B90" s="123" t="s">
        <v>29</v>
      </c>
      <c r="C90" s="85" t="s">
        <v>231</v>
      </c>
      <c r="D90" s="86" t="s">
        <v>75</v>
      </c>
      <c r="E90" s="86">
        <v>159362.54999999999</v>
      </c>
      <c r="F90" s="86">
        <v>9945923.1698260773</v>
      </c>
      <c r="G90" s="65">
        <f t="shared" si="1"/>
        <v>4.8037710620482807E-3</v>
      </c>
    </row>
    <row r="91" spans="2:7" x14ac:dyDescent="0.2">
      <c r="B91" s="113" t="s">
        <v>29</v>
      </c>
      <c r="C91" s="83" t="s">
        <v>232</v>
      </c>
      <c r="D91" s="84" t="s">
        <v>78</v>
      </c>
      <c r="E91" s="84">
        <v>3000000</v>
      </c>
      <c r="F91" s="84">
        <v>3107840.7780694733</v>
      </c>
      <c r="G91" s="66">
        <f t="shared" si="1"/>
        <v>1.5010527771254457E-3</v>
      </c>
    </row>
    <row r="92" spans="2:7" x14ac:dyDescent="0.2">
      <c r="B92" s="123" t="s">
        <v>29</v>
      </c>
      <c r="C92" s="85" t="s">
        <v>638</v>
      </c>
      <c r="D92" s="86" t="s">
        <v>78</v>
      </c>
      <c r="E92" s="86">
        <v>11300000</v>
      </c>
      <c r="F92" s="86">
        <v>11448051.382615808</v>
      </c>
      <c r="G92" s="65">
        <f t="shared" si="1"/>
        <v>5.5292824014056101E-3</v>
      </c>
    </row>
    <row r="93" spans="2:7" x14ac:dyDescent="0.2">
      <c r="B93" s="113" t="s">
        <v>29</v>
      </c>
      <c r="C93" s="83" t="s">
        <v>233</v>
      </c>
      <c r="D93" s="84" t="s">
        <v>78</v>
      </c>
      <c r="E93" s="84">
        <v>3050000</v>
      </c>
      <c r="F93" s="84">
        <v>3079442.4663237291</v>
      </c>
      <c r="G93" s="66">
        <f t="shared" si="1"/>
        <v>1.4873367061438098E-3</v>
      </c>
    </row>
    <row r="94" spans="2:7" x14ac:dyDescent="0.2">
      <c r="B94" s="123" t="s">
        <v>29</v>
      </c>
      <c r="C94" s="85" t="s">
        <v>234</v>
      </c>
      <c r="D94" s="86" t="s">
        <v>78</v>
      </c>
      <c r="E94" s="86">
        <v>4700000</v>
      </c>
      <c r="F94" s="86">
        <v>4702826.9663910121</v>
      </c>
      <c r="G94" s="65">
        <f t="shared" si="1"/>
        <v>2.2714134932699764E-3</v>
      </c>
    </row>
    <row r="95" spans="2:7" x14ac:dyDescent="0.2">
      <c r="B95" s="113" t="s">
        <v>29</v>
      </c>
      <c r="C95" s="83" t="s">
        <v>235</v>
      </c>
      <c r="D95" s="84" t="s">
        <v>75</v>
      </c>
      <c r="E95" s="84">
        <v>81298.17</v>
      </c>
      <c r="F95" s="84">
        <v>5002355.1163864452</v>
      </c>
      <c r="G95" s="66">
        <f t="shared" si="1"/>
        <v>2.4160822821444111E-3</v>
      </c>
    </row>
    <row r="96" spans="2:7" x14ac:dyDescent="0.2">
      <c r="B96" s="123" t="s">
        <v>29</v>
      </c>
      <c r="C96" s="85" t="s">
        <v>236</v>
      </c>
      <c r="D96" s="86" t="s">
        <v>78</v>
      </c>
      <c r="E96" s="86">
        <v>16100000</v>
      </c>
      <c r="F96" s="86">
        <v>16945158.654862449</v>
      </c>
      <c r="G96" s="65">
        <f t="shared" si="1"/>
        <v>8.1843245114740452E-3</v>
      </c>
    </row>
    <row r="97" spans="2:7" x14ac:dyDescent="0.2">
      <c r="B97" s="113" t="s">
        <v>29</v>
      </c>
      <c r="C97" s="83" t="s">
        <v>237</v>
      </c>
      <c r="D97" s="84" t="s">
        <v>78</v>
      </c>
      <c r="E97" s="84">
        <v>3000000</v>
      </c>
      <c r="F97" s="84">
        <v>3150105.3826544229</v>
      </c>
      <c r="G97" s="66">
        <f t="shared" si="1"/>
        <v>1.5214661144283162E-3</v>
      </c>
    </row>
    <row r="98" spans="2:7" x14ac:dyDescent="0.2">
      <c r="B98" s="123" t="s">
        <v>29</v>
      </c>
      <c r="C98" s="85" t="s">
        <v>238</v>
      </c>
      <c r="D98" s="86" t="s">
        <v>78</v>
      </c>
      <c r="E98" s="86">
        <v>2350000</v>
      </c>
      <c r="F98" s="86">
        <v>2465321.0971546378</v>
      </c>
      <c r="G98" s="65">
        <f t="shared" si="1"/>
        <v>1.1907228663395818E-3</v>
      </c>
    </row>
    <row r="99" spans="2:7" x14ac:dyDescent="0.2">
      <c r="B99" s="113" t="s">
        <v>29</v>
      </c>
      <c r="C99" s="83" t="s">
        <v>239</v>
      </c>
      <c r="D99" s="84" t="s">
        <v>78</v>
      </c>
      <c r="E99" s="84">
        <v>4400000</v>
      </c>
      <c r="F99" s="84">
        <v>4596411.1440286944</v>
      </c>
      <c r="G99" s="66">
        <f t="shared" si="1"/>
        <v>2.2200158261776906E-3</v>
      </c>
    </row>
    <row r="100" spans="2:7" x14ac:dyDescent="0.2">
      <c r="B100" s="123" t="s">
        <v>29</v>
      </c>
      <c r="C100" s="85" t="s">
        <v>240</v>
      </c>
      <c r="D100" s="86" t="s">
        <v>78</v>
      </c>
      <c r="E100" s="86">
        <v>6750000</v>
      </c>
      <c r="F100" s="86">
        <v>7005010.2182595376</v>
      </c>
      <c r="G100" s="65">
        <f t="shared" si="1"/>
        <v>3.3833425818044116E-3</v>
      </c>
    </row>
    <row r="101" spans="2:7" x14ac:dyDescent="0.2">
      <c r="B101" s="113" t="s">
        <v>29</v>
      </c>
      <c r="C101" s="83" t="s">
        <v>241</v>
      </c>
      <c r="D101" s="84" t="s">
        <v>78</v>
      </c>
      <c r="E101" s="84">
        <v>7000000</v>
      </c>
      <c r="F101" s="84">
        <v>7224670.3280968005</v>
      </c>
      <c r="G101" s="66">
        <f t="shared" si="1"/>
        <v>3.4894359892342864E-3</v>
      </c>
    </row>
    <row r="102" spans="2:7" x14ac:dyDescent="0.2">
      <c r="B102" s="123" t="s">
        <v>29</v>
      </c>
      <c r="C102" s="85" t="s">
        <v>242</v>
      </c>
      <c r="D102" s="86" t="s">
        <v>78</v>
      </c>
      <c r="E102" s="86">
        <v>9600000</v>
      </c>
      <c r="F102" s="86">
        <v>9875656.1043209583</v>
      </c>
      <c r="G102" s="65">
        <f t="shared" si="1"/>
        <v>4.7698328453412995E-3</v>
      </c>
    </row>
    <row r="103" spans="2:7" x14ac:dyDescent="0.2">
      <c r="B103" s="113" t="s">
        <v>29</v>
      </c>
      <c r="C103" s="83" t="s">
        <v>243</v>
      </c>
      <c r="D103" s="84" t="s">
        <v>78</v>
      </c>
      <c r="E103" s="84">
        <v>1650000</v>
      </c>
      <c r="F103" s="84">
        <v>1695439.5147462755</v>
      </c>
      <c r="G103" s="66">
        <f t="shared" si="1"/>
        <v>8.1887856354049833E-4</v>
      </c>
    </row>
    <row r="104" spans="2:7" x14ac:dyDescent="0.2">
      <c r="B104" s="123" t="s">
        <v>29</v>
      </c>
      <c r="C104" s="85" t="s">
        <v>244</v>
      </c>
      <c r="D104" s="86" t="s">
        <v>78</v>
      </c>
      <c r="E104" s="86">
        <v>8700000</v>
      </c>
      <c r="F104" s="86">
        <v>8917714.8553317152</v>
      </c>
      <c r="G104" s="65">
        <f t="shared" si="1"/>
        <v>4.3071578002537173E-3</v>
      </c>
    </row>
    <row r="105" spans="2:7" x14ac:dyDescent="0.2">
      <c r="B105" s="113" t="s">
        <v>29</v>
      </c>
      <c r="C105" s="83" t="s">
        <v>245</v>
      </c>
      <c r="D105" s="84" t="s">
        <v>78</v>
      </c>
      <c r="E105" s="84">
        <v>16000000</v>
      </c>
      <c r="F105" s="84">
        <v>16309580.484139657</v>
      </c>
      <c r="G105" s="66">
        <f t="shared" si="1"/>
        <v>7.8773472734585299E-3</v>
      </c>
    </row>
    <row r="106" spans="2:7" x14ac:dyDescent="0.2">
      <c r="B106" s="123" t="s">
        <v>29</v>
      </c>
      <c r="C106" s="85" t="s">
        <v>246</v>
      </c>
      <c r="D106" s="86" t="s">
        <v>78</v>
      </c>
      <c r="E106" s="86">
        <v>18700000</v>
      </c>
      <c r="F106" s="86">
        <v>19018250.498181853</v>
      </c>
      <c r="G106" s="65">
        <f t="shared" si="1"/>
        <v>9.1856049794469576E-3</v>
      </c>
    </row>
    <row r="107" spans="2:7" x14ac:dyDescent="0.2">
      <c r="B107" s="113" t="s">
        <v>29</v>
      </c>
      <c r="C107" s="83" t="s">
        <v>247</v>
      </c>
      <c r="D107" s="84" t="s">
        <v>78</v>
      </c>
      <c r="E107" s="84">
        <v>16950000</v>
      </c>
      <c r="F107" s="84">
        <v>17081563.770707387</v>
      </c>
      <c r="G107" s="66">
        <f t="shared" si="1"/>
        <v>8.2502066761582834E-3</v>
      </c>
    </row>
    <row r="108" spans="2:7" x14ac:dyDescent="0.2">
      <c r="B108" s="123" t="s">
        <v>29</v>
      </c>
      <c r="C108" s="85" t="s">
        <v>248</v>
      </c>
      <c r="D108" s="86" t="s">
        <v>78</v>
      </c>
      <c r="E108" s="86">
        <v>3000000</v>
      </c>
      <c r="F108" s="86">
        <v>3009492.0915719839</v>
      </c>
      <c r="G108" s="65">
        <f t="shared" si="1"/>
        <v>1.4535514475736149E-3</v>
      </c>
    </row>
    <row r="109" spans="2:7" x14ac:dyDescent="0.2">
      <c r="B109" s="113" t="s">
        <v>29</v>
      </c>
      <c r="C109" s="83" t="s">
        <v>249</v>
      </c>
      <c r="D109" s="84" t="s">
        <v>75</v>
      </c>
      <c r="E109" s="84">
        <v>48797.63</v>
      </c>
      <c r="F109" s="84">
        <v>3002544.9788371907</v>
      </c>
      <c r="G109" s="66">
        <f t="shared" si="1"/>
        <v>1.4501960688369851E-3</v>
      </c>
    </row>
    <row r="110" spans="2:7" x14ac:dyDescent="0.2">
      <c r="B110" s="123" t="s">
        <v>29</v>
      </c>
      <c r="C110" s="85" t="s">
        <v>639</v>
      </c>
      <c r="D110" s="86" t="s">
        <v>78</v>
      </c>
      <c r="E110" s="86">
        <v>59000000</v>
      </c>
      <c r="F110" s="86">
        <v>62448037.797576688</v>
      </c>
      <c r="G110" s="65">
        <f t="shared" si="1"/>
        <v>3.0161712666732971E-2</v>
      </c>
    </row>
    <row r="111" spans="2:7" x14ac:dyDescent="0.2">
      <c r="B111" s="113" t="s">
        <v>29</v>
      </c>
      <c r="C111" s="83" t="s">
        <v>640</v>
      </c>
      <c r="D111" s="84" t="s">
        <v>78</v>
      </c>
      <c r="E111" s="84">
        <v>33200000</v>
      </c>
      <c r="F111" s="84">
        <v>34956823.57737837</v>
      </c>
      <c r="G111" s="66">
        <f t="shared" si="1"/>
        <v>1.688375977320904E-2</v>
      </c>
    </row>
    <row r="112" spans="2:7" x14ac:dyDescent="0.2">
      <c r="B112" s="123" t="s">
        <v>29</v>
      </c>
      <c r="C112" s="85" t="s">
        <v>641</v>
      </c>
      <c r="D112" s="86" t="s">
        <v>78</v>
      </c>
      <c r="E112" s="86">
        <v>23000000</v>
      </c>
      <c r="F112" s="86">
        <v>24055281.020096615</v>
      </c>
      <c r="G112" s="65">
        <f t="shared" si="1"/>
        <v>1.1618435099554472E-2</v>
      </c>
    </row>
    <row r="113" spans="2:7" x14ac:dyDescent="0.2">
      <c r="B113" s="113" t="s">
        <v>29</v>
      </c>
      <c r="C113" s="83" t="s">
        <v>642</v>
      </c>
      <c r="D113" s="84" t="s">
        <v>75</v>
      </c>
      <c r="E113" s="84">
        <v>16261.48</v>
      </c>
      <c r="F113" s="84">
        <v>1038507.8170177357</v>
      </c>
      <c r="G113" s="66">
        <f t="shared" si="1"/>
        <v>5.0158780777993556E-4</v>
      </c>
    </row>
    <row r="114" spans="2:7" x14ac:dyDescent="0.2">
      <c r="B114" s="123" t="s">
        <v>29</v>
      </c>
      <c r="C114" s="85" t="s">
        <v>643</v>
      </c>
      <c r="D114" s="86" t="s">
        <v>78</v>
      </c>
      <c r="E114" s="86">
        <v>1410000</v>
      </c>
      <c r="F114" s="86">
        <v>1454815.7542883633</v>
      </c>
      <c r="G114" s="65">
        <f t="shared" si="1"/>
        <v>7.0265994435432478E-4</v>
      </c>
    </row>
    <row r="115" spans="2:7" x14ac:dyDescent="0.2">
      <c r="B115" s="113" t="s">
        <v>29</v>
      </c>
      <c r="C115" s="83" t="s">
        <v>644</v>
      </c>
      <c r="D115" s="84" t="s">
        <v>78</v>
      </c>
      <c r="E115" s="84">
        <v>20500000</v>
      </c>
      <c r="F115" s="84">
        <v>20757832.576495878</v>
      </c>
      <c r="G115" s="66">
        <f t="shared" si="1"/>
        <v>1.0025803913741445E-2</v>
      </c>
    </row>
    <row r="116" spans="2:7" x14ac:dyDescent="0.2">
      <c r="B116" s="123" t="s">
        <v>29</v>
      </c>
      <c r="C116" s="85" t="s">
        <v>645</v>
      </c>
      <c r="D116" s="86" t="s">
        <v>78</v>
      </c>
      <c r="E116" s="86">
        <v>40450000</v>
      </c>
      <c r="F116" s="86">
        <v>40745516.507213026</v>
      </c>
      <c r="G116" s="65">
        <f t="shared" si="1"/>
        <v>1.9679634536024997E-2</v>
      </c>
    </row>
    <row r="117" spans="2:7" x14ac:dyDescent="0.2">
      <c r="B117" s="113" t="s">
        <v>29</v>
      </c>
      <c r="C117" s="83" t="s">
        <v>250</v>
      </c>
      <c r="D117" s="84" t="s">
        <v>75</v>
      </c>
      <c r="E117" s="84">
        <v>71876.7</v>
      </c>
      <c r="F117" s="84">
        <v>4566407.4381014975</v>
      </c>
      <c r="G117" s="66">
        <f t="shared" si="1"/>
        <v>2.2055243675341593E-3</v>
      </c>
    </row>
    <row r="118" spans="2:7" x14ac:dyDescent="0.2">
      <c r="B118" s="123" t="s">
        <v>29</v>
      </c>
      <c r="C118" s="85" t="s">
        <v>251</v>
      </c>
      <c r="D118" s="86" t="s">
        <v>75</v>
      </c>
      <c r="E118" s="86">
        <v>141337.57999999999</v>
      </c>
      <c r="F118" s="86">
        <v>8872493.084784722</v>
      </c>
      <c r="G118" s="65">
        <f t="shared" si="1"/>
        <v>4.2853161844460183E-3</v>
      </c>
    </row>
    <row r="119" spans="2:7" x14ac:dyDescent="0.2">
      <c r="B119" s="113" t="s">
        <v>29</v>
      </c>
      <c r="C119" s="83" t="s">
        <v>252</v>
      </c>
      <c r="D119" s="84" t="s">
        <v>75</v>
      </c>
      <c r="E119" s="84">
        <v>126378.66</v>
      </c>
      <c r="F119" s="84">
        <v>7843548.4996705791</v>
      </c>
      <c r="G119" s="66">
        <f t="shared" si="1"/>
        <v>3.7883473120724517E-3</v>
      </c>
    </row>
    <row r="120" spans="2:7" x14ac:dyDescent="0.2">
      <c r="B120" s="123" t="s">
        <v>29</v>
      </c>
      <c r="C120" s="85" t="s">
        <v>253</v>
      </c>
      <c r="D120" s="86" t="s">
        <v>75</v>
      </c>
      <c r="E120" s="86">
        <v>151955.18</v>
      </c>
      <c r="F120" s="86">
        <v>9979405.8223749399</v>
      </c>
      <c r="G120" s="65">
        <f t="shared" si="1"/>
        <v>4.8199428134934165E-3</v>
      </c>
    </row>
    <row r="121" spans="2:7" x14ac:dyDescent="0.2">
      <c r="B121" s="113" t="s">
        <v>29</v>
      </c>
      <c r="C121" s="83" t="s">
        <v>254</v>
      </c>
      <c r="D121" s="84" t="s">
        <v>75</v>
      </c>
      <c r="E121" s="84">
        <v>42279.86</v>
      </c>
      <c r="F121" s="84">
        <v>2678854.1056377478</v>
      </c>
      <c r="G121" s="66">
        <f t="shared" si="1"/>
        <v>1.2938569514746082E-3</v>
      </c>
    </row>
    <row r="122" spans="2:7" x14ac:dyDescent="0.2">
      <c r="B122" s="123" t="s">
        <v>29</v>
      </c>
      <c r="C122" s="85" t="s">
        <v>255</v>
      </c>
      <c r="D122" s="86" t="s">
        <v>75</v>
      </c>
      <c r="E122" s="86">
        <v>34966.629999999997</v>
      </c>
      <c r="F122" s="86">
        <v>2192377.6998146875</v>
      </c>
      <c r="G122" s="65">
        <f t="shared" si="1"/>
        <v>1.0588942194326174E-3</v>
      </c>
    </row>
    <row r="123" spans="2:7" x14ac:dyDescent="0.2">
      <c r="B123" s="113" t="s">
        <v>29</v>
      </c>
      <c r="C123" s="83" t="s">
        <v>256</v>
      </c>
      <c r="D123" s="84" t="s">
        <v>75</v>
      </c>
      <c r="E123" s="84">
        <v>76919.070000000007</v>
      </c>
      <c r="F123" s="84">
        <v>4763213.0971692204</v>
      </c>
      <c r="G123" s="66">
        <f t="shared" si="1"/>
        <v>2.300579327615195E-3</v>
      </c>
    </row>
    <row r="124" spans="2:7" x14ac:dyDescent="0.2">
      <c r="B124" s="123" t="s">
        <v>29</v>
      </c>
      <c r="C124" s="85" t="s">
        <v>257</v>
      </c>
      <c r="D124" s="86" t="s">
        <v>75</v>
      </c>
      <c r="E124" s="86">
        <v>170010.37</v>
      </c>
      <c r="F124" s="86">
        <v>10840703.277000017</v>
      </c>
      <c r="G124" s="65">
        <f t="shared" si="1"/>
        <v>5.2359399731031001E-3</v>
      </c>
    </row>
    <row r="125" spans="2:7" x14ac:dyDescent="0.2">
      <c r="B125" s="113" t="s">
        <v>29</v>
      </c>
      <c r="C125" s="83" t="s">
        <v>258</v>
      </c>
      <c r="D125" s="84" t="s">
        <v>75</v>
      </c>
      <c r="E125" s="84">
        <v>99519.74</v>
      </c>
      <c r="F125" s="84">
        <v>6284259.1887021828</v>
      </c>
      <c r="G125" s="66">
        <f t="shared" si="1"/>
        <v>3.0352277935026969E-3</v>
      </c>
    </row>
    <row r="126" spans="2:7" x14ac:dyDescent="0.2">
      <c r="B126" s="123" t="s">
        <v>29</v>
      </c>
      <c r="C126" s="85" t="s">
        <v>259</v>
      </c>
      <c r="D126" s="86" t="s">
        <v>75</v>
      </c>
      <c r="E126" s="86">
        <v>66131.460000000006</v>
      </c>
      <c r="F126" s="86">
        <v>4133822.4865030353</v>
      </c>
      <c r="G126" s="65">
        <f t="shared" si="1"/>
        <v>1.9965906127801915E-3</v>
      </c>
    </row>
    <row r="127" spans="2:7" x14ac:dyDescent="0.2">
      <c r="B127" s="184" t="s">
        <v>71</v>
      </c>
      <c r="C127" s="185"/>
      <c r="D127" s="100"/>
      <c r="E127" s="101"/>
      <c r="F127" s="102">
        <f>SUM(F6:F126)</f>
        <v>1193476975.7784905</v>
      </c>
      <c r="G127" s="107">
        <f>SUM(G6:G126)</f>
        <v>0.5764362001969765</v>
      </c>
    </row>
    <row r="128" spans="2:7" ht="9.75" customHeight="1" x14ac:dyDescent="0.2">
      <c r="B128" s="103"/>
      <c r="C128" s="104"/>
      <c r="D128" s="104"/>
      <c r="E128" s="104"/>
      <c r="F128" s="105"/>
      <c r="G128" s="105"/>
    </row>
    <row r="129" spans="2:7" x14ac:dyDescent="0.2">
      <c r="B129" s="183" t="s">
        <v>39</v>
      </c>
      <c r="C129" s="183"/>
      <c r="D129" s="183"/>
      <c r="E129" s="183"/>
      <c r="F129" s="183"/>
      <c r="G129" s="183"/>
    </row>
    <row r="130" spans="2:7" ht="19.899999999999999" customHeight="1" x14ac:dyDescent="0.2">
      <c r="B130" s="80" t="s">
        <v>66</v>
      </c>
      <c r="C130" s="85" t="s">
        <v>260</v>
      </c>
      <c r="D130" s="86" t="s">
        <v>78</v>
      </c>
      <c r="E130" s="86">
        <v>3000000</v>
      </c>
      <c r="F130" s="86">
        <v>3006315.0562357553</v>
      </c>
      <c r="G130" s="65">
        <f t="shared" ref="G130:G139" si="2">F130/$F$179</f>
        <v>1.4520169745889874E-3</v>
      </c>
    </row>
    <row r="131" spans="2:7" ht="19.899999999999999" customHeight="1" x14ac:dyDescent="0.2">
      <c r="B131" s="82" t="s">
        <v>66</v>
      </c>
      <c r="C131" s="83" t="s">
        <v>646</v>
      </c>
      <c r="D131" s="84" t="s">
        <v>78</v>
      </c>
      <c r="E131" s="84">
        <v>20000000</v>
      </c>
      <c r="F131" s="84">
        <v>20017807.627728481</v>
      </c>
      <c r="G131" s="66">
        <f t="shared" si="2"/>
        <v>9.6683800352957046E-3</v>
      </c>
    </row>
    <row r="132" spans="2:7" x14ac:dyDescent="0.2">
      <c r="B132" s="188" t="s">
        <v>647</v>
      </c>
      <c r="C132" s="85" t="s">
        <v>648</v>
      </c>
      <c r="D132" s="86" t="s">
        <v>78</v>
      </c>
      <c r="E132" s="86">
        <v>3150000</v>
      </c>
      <c r="F132" s="86">
        <v>3156196.7213114756</v>
      </c>
      <c r="G132" s="65">
        <f t="shared" si="2"/>
        <v>1.5244081637353789E-3</v>
      </c>
    </row>
    <row r="133" spans="2:7" x14ac:dyDescent="0.2">
      <c r="B133" s="188"/>
      <c r="C133" s="85" t="s">
        <v>649</v>
      </c>
      <c r="D133" s="86" t="s">
        <v>78</v>
      </c>
      <c r="E133" s="86">
        <v>3000000</v>
      </c>
      <c r="F133" s="86">
        <v>3003319.6721311477</v>
      </c>
      <c r="G133" s="65">
        <f t="shared" si="2"/>
        <v>1.4505702371433284E-3</v>
      </c>
    </row>
    <row r="134" spans="2:7" x14ac:dyDescent="0.2">
      <c r="B134" s="188"/>
      <c r="C134" s="85" t="s">
        <v>650</v>
      </c>
      <c r="D134" s="86" t="s">
        <v>78</v>
      </c>
      <c r="E134" s="86">
        <v>8000000</v>
      </c>
      <c r="F134" s="86">
        <v>8015737.7049180325</v>
      </c>
      <c r="G134" s="65">
        <f t="shared" si="2"/>
        <v>3.8715127967882635E-3</v>
      </c>
    </row>
    <row r="135" spans="2:7" x14ac:dyDescent="0.2">
      <c r="B135" s="188"/>
      <c r="C135" s="85" t="s">
        <v>261</v>
      </c>
      <c r="D135" s="86" t="s">
        <v>78</v>
      </c>
      <c r="E135" s="86">
        <v>17000000</v>
      </c>
      <c r="F135" s="86">
        <v>17025546.445335727</v>
      </c>
      <c r="G135" s="65">
        <f t="shared" si="2"/>
        <v>8.2231509265814021E-3</v>
      </c>
    </row>
    <row r="136" spans="2:7" x14ac:dyDescent="0.2">
      <c r="B136" s="188"/>
      <c r="C136" s="85" t="s">
        <v>262</v>
      </c>
      <c r="D136" s="86" t="s">
        <v>78</v>
      </c>
      <c r="E136" s="86">
        <v>5000000</v>
      </c>
      <c r="F136" s="86">
        <v>5011612.0204603635</v>
      </c>
      <c r="G136" s="65">
        <f t="shared" si="2"/>
        <v>2.4205532645917073E-3</v>
      </c>
    </row>
    <row r="137" spans="2:7" ht="20.25" customHeight="1" x14ac:dyDescent="0.2">
      <c r="B137" s="82" t="s">
        <v>139</v>
      </c>
      <c r="C137" s="83" t="s">
        <v>263</v>
      </c>
      <c r="D137" s="84" t="s">
        <v>78</v>
      </c>
      <c r="E137" s="84">
        <v>25000000</v>
      </c>
      <c r="F137" s="84">
        <v>25002732.240437157</v>
      </c>
      <c r="G137" s="66">
        <f t="shared" si="2"/>
        <v>1.2076043576642055E-2</v>
      </c>
    </row>
    <row r="138" spans="2:7" ht="22.5" x14ac:dyDescent="0.2">
      <c r="B138" s="80" t="s">
        <v>67</v>
      </c>
      <c r="C138" s="85" t="s">
        <v>264</v>
      </c>
      <c r="D138" s="86" t="s">
        <v>78</v>
      </c>
      <c r="E138" s="86">
        <v>5000000</v>
      </c>
      <c r="F138" s="86">
        <v>5006413.3867305489</v>
      </c>
      <c r="G138" s="65">
        <f t="shared" si="2"/>
        <v>2.4180423819067055E-3</v>
      </c>
    </row>
    <row r="139" spans="2:7" ht="22.5" x14ac:dyDescent="0.2">
      <c r="B139" s="82" t="s">
        <v>67</v>
      </c>
      <c r="C139" s="83" t="s">
        <v>651</v>
      </c>
      <c r="D139" s="84" t="s">
        <v>78</v>
      </c>
      <c r="E139" s="84">
        <v>30000000</v>
      </c>
      <c r="F139" s="84">
        <v>30003496.836199582</v>
      </c>
      <c r="G139" s="66">
        <f t="shared" si="2"/>
        <v>1.4491357654888569E-2</v>
      </c>
    </row>
    <row r="140" spans="2:7" x14ac:dyDescent="0.2">
      <c r="B140" s="184" t="s">
        <v>72</v>
      </c>
      <c r="C140" s="185"/>
      <c r="D140" s="100"/>
      <c r="E140" s="100"/>
      <c r="F140" s="102">
        <f>SUM(F130:F139)</f>
        <v>119249177.71148828</v>
      </c>
      <c r="G140" s="68">
        <f>SUM(G130:G139)</f>
        <v>5.7596036012162101E-2</v>
      </c>
    </row>
    <row r="141" spans="2:7" x14ac:dyDescent="0.2">
      <c r="B141" s="98"/>
      <c r="C141" s="99"/>
      <c r="D141" s="100"/>
      <c r="E141" s="100"/>
      <c r="F141" s="101"/>
      <c r="G141" s="101"/>
    </row>
    <row r="142" spans="2:7" x14ac:dyDescent="0.2">
      <c r="B142" s="183" t="s">
        <v>43</v>
      </c>
      <c r="C142" s="183"/>
      <c r="D142" s="183"/>
      <c r="E142" s="183"/>
      <c r="F142" s="183"/>
      <c r="G142" s="183"/>
    </row>
    <row r="143" spans="2:7" ht="22.5" x14ac:dyDescent="0.2">
      <c r="B143" s="85" t="s">
        <v>265</v>
      </c>
      <c r="C143" s="85" t="s">
        <v>97</v>
      </c>
      <c r="D143" s="86" t="s">
        <v>78</v>
      </c>
      <c r="E143" s="86">
        <v>1096</v>
      </c>
      <c r="F143" s="86">
        <v>30962000</v>
      </c>
      <c r="G143" s="65">
        <f>F143/$F$179</f>
        <v>1.4954304098624941E-2</v>
      </c>
    </row>
    <row r="144" spans="2:7" ht="22.5" x14ac:dyDescent="0.2">
      <c r="B144" s="83" t="s">
        <v>652</v>
      </c>
      <c r="C144" s="83" t="s">
        <v>97</v>
      </c>
      <c r="D144" s="84" t="s">
        <v>78</v>
      </c>
      <c r="E144" s="84">
        <v>12310</v>
      </c>
      <c r="F144" s="84">
        <v>36603415.699999996</v>
      </c>
      <c r="G144" s="66">
        <f>F144/$F$179</f>
        <v>1.7679045585756167E-2</v>
      </c>
    </row>
    <row r="145" spans="2:7" x14ac:dyDescent="0.2">
      <c r="B145" s="186" t="s">
        <v>47</v>
      </c>
      <c r="C145" s="187"/>
      <c r="D145" s="104"/>
      <c r="E145" s="104"/>
      <c r="F145" s="106">
        <f>SUM(F143:F144)</f>
        <v>67565415.699999988</v>
      </c>
      <c r="G145" s="107">
        <f>G143+G144</f>
        <v>3.2633349684381106E-2</v>
      </c>
    </row>
    <row r="146" spans="2:7" x14ac:dyDescent="0.2">
      <c r="B146" s="98"/>
      <c r="C146" s="99"/>
      <c r="D146" s="100"/>
      <c r="E146" s="100"/>
      <c r="F146" s="101"/>
      <c r="G146" s="101"/>
    </row>
    <row r="147" spans="2:7" ht="11.25" customHeight="1" x14ac:dyDescent="0.2">
      <c r="B147" s="183" t="s">
        <v>44</v>
      </c>
      <c r="C147" s="183"/>
      <c r="D147" s="183"/>
      <c r="E147" s="183"/>
      <c r="F147" s="183"/>
      <c r="G147" s="183"/>
    </row>
    <row r="148" spans="2:7" ht="22.5" x14ac:dyDescent="0.2">
      <c r="B148" s="123" t="s">
        <v>266</v>
      </c>
      <c r="C148" s="85" t="s">
        <v>54</v>
      </c>
      <c r="D148" s="86" t="s">
        <v>78</v>
      </c>
      <c r="E148" s="86">
        <v>914.687700000002</v>
      </c>
      <c r="F148" s="86">
        <v>109721.27158473023</v>
      </c>
      <c r="G148" s="65">
        <f>F148/$F$179</f>
        <v>5.2994162565915368E-5</v>
      </c>
    </row>
    <row r="149" spans="2:7" ht="22.5" x14ac:dyDescent="0.2">
      <c r="B149" s="113" t="s">
        <v>653</v>
      </c>
      <c r="C149" s="83" t="s">
        <v>54</v>
      </c>
      <c r="D149" s="84" t="s">
        <v>78</v>
      </c>
      <c r="E149" s="84">
        <v>38869.018800000027</v>
      </c>
      <c r="F149" s="84">
        <v>5131480.0881722439</v>
      </c>
      <c r="G149" s="66">
        <f>F149/$F$179</f>
        <v>2.478448217639896E-3</v>
      </c>
    </row>
    <row r="150" spans="2:7" ht="22.5" x14ac:dyDescent="0.2">
      <c r="B150" s="123" t="s">
        <v>654</v>
      </c>
      <c r="C150" s="85" t="s">
        <v>54</v>
      </c>
      <c r="D150" s="86" t="s">
        <v>78</v>
      </c>
      <c r="E150" s="86">
        <v>1144.9279000000006</v>
      </c>
      <c r="F150" s="86">
        <v>122318.14321092007</v>
      </c>
      <c r="G150" s="65">
        <f>F150/$F$179</f>
        <v>5.9078312458990199E-5</v>
      </c>
    </row>
    <row r="151" spans="2:7" x14ac:dyDescent="0.2">
      <c r="B151" s="186" t="s">
        <v>73</v>
      </c>
      <c r="C151" s="187"/>
      <c r="D151" s="104"/>
      <c r="E151" s="104"/>
      <c r="F151" s="106">
        <f>SUM(F148:F150)</f>
        <v>5363519.502967895</v>
      </c>
      <c r="G151" s="107">
        <f>SUM(G148:G150)</f>
        <v>2.5905206926648016E-3</v>
      </c>
    </row>
    <row r="152" spans="2:7" x14ac:dyDescent="0.2">
      <c r="B152" s="182" t="s">
        <v>58</v>
      </c>
      <c r="C152" s="182"/>
      <c r="D152" s="108"/>
      <c r="E152" s="108"/>
      <c r="F152" s="109">
        <f>F127+F140+F145+F151</f>
        <v>1385655088.6929467</v>
      </c>
      <c r="G152" s="125">
        <f>G127+G140+G145+G151</f>
        <v>0.66925610658618462</v>
      </c>
    </row>
    <row r="153" spans="2:7" x14ac:dyDescent="0.2">
      <c r="B153" s="86"/>
      <c r="C153" s="85"/>
      <c r="D153" s="86"/>
      <c r="E153" s="86"/>
      <c r="F153" s="86"/>
      <c r="G153" s="86"/>
    </row>
    <row r="154" spans="2:7" x14ac:dyDescent="0.2">
      <c r="B154" s="182" t="s">
        <v>57</v>
      </c>
      <c r="C154" s="182"/>
      <c r="D154" s="182"/>
      <c r="E154" s="182"/>
      <c r="F154" s="182"/>
      <c r="G154" s="182"/>
    </row>
    <row r="155" spans="2:7" x14ac:dyDescent="0.2">
      <c r="B155" s="77" t="s">
        <v>70</v>
      </c>
      <c r="C155" s="77"/>
      <c r="D155" s="77"/>
      <c r="E155" s="77"/>
      <c r="F155" s="77"/>
      <c r="G155" s="77"/>
    </row>
    <row r="156" spans="2:7" x14ac:dyDescent="0.2">
      <c r="B156" s="183" t="s">
        <v>42</v>
      </c>
      <c r="C156" s="183"/>
      <c r="D156" s="183"/>
      <c r="E156" s="183"/>
      <c r="F156" s="183"/>
      <c r="G156" s="183"/>
    </row>
    <row r="157" spans="2:7" x14ac:dyDescent="0.2">
      <c r="B157" s="126" t="s">
        <v>491</v>
      </c>
      <c r="C157" s="126" t="s">
        <v>655</v>
      </c>
      <c r="D157" s="127" t="s">
        <v>105</v>
      </c>
      <c r="E157" s="127">
        <v>350000</v>
      </c>
      <c r="F157" s="127">
        <v>18990175.866713099</v>
      </c>
      <c r="G157" s="128">
        <f>F157/$F$179</f>
        <v>9.1720452424648314E-3</v>
      </c>
    </row>
    <row r="158" spans="2:7" ht="22.5" x14ac:dyDescent="0.2">
      <c r="B158" s="85" t="s">
        <v>102</v>
      </c>
      <c r="C158" s="85" t="s">
        <v>656</v>
      </c>
      <c r="D158" s="86" t="s">
        <v>75</v>
      </c>
      <c r="E158" s="86">
        <v>930000</v>
      </c>
      <c r="F158" s="86">
        <v>56765057.487657532</v>
      </c>
      <c r="G158" s="65">
        <f>F158/$F$179</f>
        <v>2.7416895931992681E-2</v>
      </c>
    </row>
    <row r="159" spans="2:7" x14ac:dyDescent="0.2">
      <c r="B159" s="184" t="s">
        <v>71</v>
      </c>
      <c r="C159" s="185"/>
      <c r="D159" s="78"/>
      <c r="E159" s="78"/>
      <c r="F159" s="106">
        <f>SUM(F157:F158)</f>
        <v>75755233.354370624</v>
      </c>
      <c r="G159" s="107">
        <f>SUM(G157:G158)</f>
        <v>3.6588941174457511E-2</v>
      </c>
    </row>
    <row r="160" spans="2:7" x14ac:dyDescent="0.2">
      <c r="B160" s="98"/>
      <c r="C160" s="99"/>
      <c r="D160" s="78"/>
      <c r="E160" s="78"/>
      <c r="F160" s="78"/>
      <c r="G160" s="78"/>
    </row>
    <row r="161" spans="2:7" ht="11.25" customHeight="1" x14ac:dyDescent="0.2">
      <c r="B161" s="183" t="s">
        <v>44</v>
      </c>
      <c r="C161" s="183"/>
      <c r="D161" s="183"/>
      <c r="E161" s="183"/>
      <c r="F161" s="183"/>
      <c r="G161" s="183"/>
    </row>
    <row r="162" spans="2:7" ht="33.75" x14ac:dyDescent="0.2">
      <c r="B162" s="85" t="s">
        <v>267</v>
      </c>
      <c r="C162" s="85" t="s">
        <v>54</v>
      </c>
      <c r="D162" s="86" t="s">
        <v>75</v>
      </c>
      <c r="E162" s="86">
        <v>5095</v>
      </c>
      <c r="F162" s="86">
        <v>15654885.154124999</v>
      </c>
      <c r="G162" s="65">
        <f t="shared" ref="G162:G173" si="3">F162/$F$179</f>
        <v>7.5611366586084304E-3</v>
      </c>
    </row>
    <row r="163" spans="2:7" ht="45" x14ac:dyDescent="0.2">
      <c r="B163" s="83" t="s">
        <v>657</v>
      </c>
      <c r="C163" s="83" t="s">
        <v>54</v>
      </c>
      <c r="D163" s="84" t="s">
        <v>75</v>
      </c>
      <c r="E163" s="84">
        <v>4080</v>
      </c>
      <c r="F163" s="84">
        <v>33866428.007999994</v>
      </c>
      <c r="G163" s="66">
        <f t="shared" si="3"/>
        <v>1.6357110754015271E-2</v>
      </c>
    </row>
    <row r="164" spans="2:7" ht="22.5" x14ac:dyDescent="0.2">
      <c r="B164" s="85" t="s">
        <v>268</v>
      </c>
      <c r="C164" s="85" t="s">
        <v>54</v>
      </c>
      <c r="D164" s="86" t="s">
        <v>105</v>
      </c>
      <c r="E164" s="86">
        <v>3760</v>
      </c>
      <c r="F164" s="86">
        <v>26013493.259999998</v>
      </c>
      <c r="G164" s="65">
        <f t="shared" si="3"/>
        <v>1.2564229987648416E-2</v>
      </c>
    </row>
    <row r="165" spans="2:7" ht="33.75" x14ac:dyDescent="0.2">
      <c r="B165" s="83" t="s">
        <v>269</v>
      </c>
      <c r="C165" s="83" t="s">
        <v>54</v>
      </c>
      <c r="D165" s="84" t="s">
        <v>105</v>
      </c>
      <c r="E165" s="84">
        <v>10800</v>
      </c>
      <c r="F165" s="84">
        <v>81918127.159199998</v>
      </c>
      <c r="G165" s="66">
        <f t="shared" si="3"/>
        <v>3.9565550827740575E-2</v>
      </c>
    </row>
    <row r="166" spans="2:7" ht="33.75" x14ac:dyDescent="0.2">
      <c r="B166" s="85" t="s">
        <v>270</v>
      </c>
      <c r="C166" s="85" t="s">
        <v>54</v>
      </c>
      <c r="D166" s="86" t="s">
        <v>105</v>
      </c>
      <c r="E166" s="86">
        <v>15440</v>
      </c>
      <c r="F166" s="86">
        <v>69220245.129120007</v>
      </c>
      <c r="G166" s="65">
        <f t="shared" si="3"/>
        <v>3.3432614025005566E-2</v>
      </c>
    </row>
    <row r="167" spans="2:7" ht="33.75" x14ac:dyDescent="0.2">
      <c r="B167" s="83" t="s">
        <v>271</v>
      </c>
      <c r="C167" s="83" t="s">
        <v>54</v>
      </c>
      <c r="D167" s="84" t="s">
        <v>105</v>
      </c>
      <c r="E167" s="84">
        <v>13810</v>
      </c>
      <c r="F167" s="84">
        <v>46682509.030469999</v>
      </c>
      <c r="G167" s="66">
        <f t="shared" si="3"/>
        <v>2.2547136364848955E-2</v>
      </c>
    </row>
    <row r="168" spans="2:7" ht="22.5" x14ac:dyDescent="0.2">
      <c r="B168" s="85" t="s">
        <v>272</v>
      </c>
      <c r="C168" s="85" t="s">
        <v>54</v>
      </c>
      <c r="D168" s="86" t="s">
        <v>105</v>
      </c>
      <c r="E168" s="86">
        <v>2909</v>
      </c>
      <c r="F168" s="86">
        <v>92289508.494002983</v>
      </c>
      <c r="G168" s="65">
        <f t="shared" si="3"/>
        <v>4.4574813485302955E-2</v>
      </c>
    </row>
    <row r="169" spans="2:7" ht="33.75" x14ac:dyDescent="0.2">
      <c r="B169" s="83" t="s">
        <v>273</v>
      </c>
      <c r="C169" s="83" t="s">
        <v>54</v>
      </c>
      <c r="D169" s="84" t="s">
        <v>105</v>
      </c>
      <c r="E169" s="84">
        <v>22885</v>
      </c>
      <c r="F169" s="84">
        <v>76402389.265649989</v>
      </c>
      <c r="G169" s="66">
        <f t="shared" si="3"/>
        <v>3.6901510333313348E-2</v>
      </c>
    </row>
    <row r="170" spans="2:7" ht="22.5" x14ac:dyDescent="0.2">
      <c r="B170" s="85" t="s">
        <v>274</v>
      </c>
      <c r="C170" s="85" t="s">
        <v>54</v>
      </c>
      <c r="D170" s="86" t="s">
        <v>105</v>
      </c>
      <c r="E170" s="86">
        <v>10790</v>
      </c>
      <c r="F170" s="86">
        <v>66639003.562169999</v>
      </c>
      <c r="G170" s="65">
        <f t="shared" si="3"/>
        <v>3.218590285181968E-2</v>
      </c>
    </row>
    <row r="171" spans="2:7" ht="33.75" x14ac:dyDescent="0.2">
      <c r="B171" s="83" t="s">
        <v>658</v>
      </c>
      <c r="C171" s="83" t="s">
        <v>54</v>
      </c>
      <c r="D171" s="84" t="s">
        <v>105</v>
      </c>
      <c r="E171" s="84">
        <v>17895</v>
      </c>
      <c r="F171" s="84">
        <v>56877113.428469993</v>
      </c>
      <c r="G171" s="66">
        <f t="shared" si="3"/>
        <v>2.7471017714014744E-2</v>
      </c>
    </row>
    <row r="172" spans="2:7" ht="33.75" x14ac:dyDescent="0.2">
      <c r="B172" s="85" t="s">
        <v>659</v>
      </c>
      <c r="C172" s="85" t="s">
        <v>54</v>
      </c>
      <c r="D172" s="86" t="s">
        <v>105</v>
      </c>
      <c r="E172" s="86">
        <v>8530</v>
      </c>
      <c r="F172" s="86">
        <v>16046963.253449999</v>
      </c>
      <c r="G172" s="65">
        <f t="shared" si="3"/>
        <v>7.7505060510157974E-3</v>
      </c>
    </row>
    <row r="173" spans="2:7" ht="33.75" x14ac:dyDescent="0.2">
      <c r="B173" s="83" t="s">
        <v>660</v>
      </c>
      <c r="C173" s="83" t="s">
        <v>54</v>
      </c>
      <c r="D173" s="84" t="s">
        <v>105</v>
      </c>
      <c r="E173" s="84">
        <v>5690</v>
      </c>
      <c r="F173" s="84">
        <v>14744722.359999999</v>
      </c>
      <c r="G173" s="66">
        <f t="shared" si="3"/>
        <v>7.1215380796213036E-3</v>
      </c>
    </row>
    <row r="174" spans="2:7" x14ac:dyDescent="0.2">
      <c r="B174" s="186" t="s">
        <v>53</v>
      </c>
      <c r="C174" s="187"/>
      <c r="D174" s="104"/>
      <c r="E174" s="104"/>
      <c r="F174" s="106">
        <f>SUM(F162:F173)</f>
        <v>596355388.10465801</v>
      </c>
      <c r="G174" s="107">
        <f>SUM(G162:G173)</f>
        <v>0.28803306713295501</v>
      </c>
    </row>
    <row r="175" spans="2:7" x14ac:dyDescent="0.2">
      <c r="B175" s="182" t="s">
        <v>63</v>
      </c>
      <c r="C175" s="182"/>
      <c r="D175" s="108"/>
      <c r="E175" s="108"/>
      <c r="F175" s="109">
        <f>F174+F159</f>
        <v>672110621.4590286</v>
      </c>
      <c r="G175" s="110">
        <f>G174+G159</f>
        <v>0.3246220083074125</v>
      </c>
    </row>
    <row r="176" spans="2:7" x14ac:dyDescent="0.2">
      <c r="B176" s="182" t="s">
        <v>55</v>
      </c>
      <c r="C176" s="182"/>
      <c r="D176" s="108"/>
      <c r="E176" s="108"/>
      <c r="F176" s="109">
        <f>F152+F175</f>
        <v>2057765710.1519752</v>
      </c>
      <c r="G176" s="110">
        <f>G152+G175</f>
        <v>0.99387811489359712</v>
      </c>
    </row>
    <row r="177" spans="2:7" x14ac:dyDescent="0.2">
      <c r="B177" s="85" t="s">
        <v>31</v>
      </c>
      <c r="C177" s="118"/>
      <c r="D177" s="86"/>
      <c r="E177" s="86"/>
      <c r="F177" s="86">
        <v>304517.60560000001</v>
      </c>
      <c r="G177" s="65">
        <f>F177/$F$179</f>
        <v>1.4707864083481471E-4</v>
      </c>
    </row>
    <row r="178" spans="2:7" ht="12.75" customHeight="1" x14ac:dyDescent="0.2">
      <c r="B178" s="85" t="s">
        <v>32</v>
      </c>
      <c r="C178" s="118"/>
      <c r="D178" s="86"/>
      <c r="E178" s="86"/>
      <c r="F178" s="86">
        <v>12370482.542476716</v>
      </c>
      <c r="G178" s="65">
        <f>F178/$F$179</f>
        <v>5.9748064655683686E-3</v>
      </c>
    </row>
    <row r="179" spans="2:7" x14ac:dyDescent="0.2">
      <c r="B179" s="182" t="s">
        <v>49</v>
      </c>
      <c r="C179" s="182"/>
      <c r="D179" s="108"/>
      <c r="E179" s="108"/>
      <c r="F179" s="109">
        <f>F176+F177+F178</f>
        <v>2070440710.3000519</v>
      </c>
      <c r="G179" s="110">
        <f t="shared" ref="G179" si="4">G176+G177+G178</f>
        <v>1.0000000000000004</v>
      </c>
    </row>
    <row r="180" spans="2:7" x14ac:dyDescent="0.2">
      <c r="B180" s="119"/>
      <c r="C180" s="120"/>
      <c r="D180" s="120"/>
      <c r="E180" s="120"/>
      <c r="F180" s="120"/>
      <c r="G180" s="120"/>
    </row>
    <row r="181" spans="2:7" x14ac:dyDescent="0.2">
      <c r="B181" s="122" t="s">
        <v>27</v>
      </c>
    </row>
    <row r="182" spans="2:7" x14ac:dyDescent="0.2">
      <c r="B182" s="121"/>
    </row>
  </sheetData>
  <mergeCells count="20">
    <mergeCell ref="B152:C152"/>
    <mergeCell ref="B3:G3"/>
    <mergeCell ref="B4:G4"/>
    <mergeCell ref="B5:G5"/>
    <mergeCell ref="B127:C127"/>
    <mergeCell ref="B129:G129"/>
    <mergeCell ref="B132:B136"/>
    <mergeCell ref="B140:C140"/>
    <mergeCell ref="B142:G142"/>
    <mergeCell ref="B145:C145"/>
    <mergeCell ref="B147:G147"/>
    <mergeCell ref="B151:C151"/>
    <mergeCell ref="B176:C176"/>
    <mergeCell ref="B179:C179"/>
    <mergeCell ref="B154:G154"/>
    <mergeCell ref="B156:G156"/>
    <mergeCell ref="B159:C159"/>
    <mergeCell ref="B161:G161"/>
    <mergeCell ref="B174:C174"/>
    <mergeCell ref="B175:C175"/>
  </mergeCells>
  <hyperlinks>
    <hyperlink ref="B181" location="'2 Содржина'!A1" display="Содржина / Table of Contents" xr:uid="{14DB086F-67A7-4628-B899-0C1DFB8B3BB6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23A3-662E-43CF-B9AC-022751041E22}">
  <sheetPr>
    <tabColor rgb="FF1F5F9E"/>
  </sheetPr>
  <dimension ref="B1:G89"/>
  <sheetViews>
    <sheetView showGridLines="0" showWhiteSpace="0" zoomScaleNormal="100" workbookViewId="0">
      <selection activeCell="D56" sqref="D56"/>
    </sheetView>
  </sheetViews>
  <sheetFormatPr defaultColWidth="9.140625" defaultRowHeight="11.25" x14ac:dyDescent="0.2"/>
  <cols>
    <col min="1" max="1" width="1" style="14" customWidth="1"/>
    <col min="2" max="2" width="19.140625" style="14" customWidth="1"/>
    <col min="3" max="3" width="39.140625" style="14" customWidth="1"/>
    <col min="4" max="4" width="6" style="14" customWidth="1"/>
    <col min="5" max="5" width="9.85546875" style="14" customWidth="1"/>
    <col min="6" max="6" width="9.42578125" style="14" customWidth="1"/>
    <col min="7" max="7" width="12.28515625" style="14" customWidth="1"/>
    <col min="8" max="8" width="1.28515625" style="14" customWidth="1"/>
    <col min="9" max="9" width="9.140625" style="14"/>
    <col min="10" max="10" width="17.42578125" style="14" customWidth="1"/>
    <col min="11" max="16384" width="9.140625" style="14"/>
  </cols>
  <sheetData>
    <row r="1" spans="2:7" x14ac:dyDescent="0.2">
      <c r="B1" s="14" t="s">
        <v>120</v>
      </c>
      <c r="G1" s="46" t="s">
        <v>493</v>
      </c>
    </row>
    <row r="2" spans="2:7" ht="45" x14ac:dyDescent="0.2">
      <c r="B2" s="24" t="s">
        <v>26</v>
      </c>
      <c r="C2" s="24" t="s">
        <v>24</v>
      </c>
      <c r="D2" s="24" t="s">
        <v>25</v>
      </c>
      <c r="E2" s="24" t="s">
        <v>33</v>
      </c>
      <c r="F2" s="24" t="s">
        <v>22</v>
      </c>
      <c r="G2" s="24" t="s">
        <v>23</v>
      </c>
    </row>
    <row r="3" spans="2:7" ht="15.75" customHeight="1" x14ac:dyDescent="0.2">
      <c r="B3" s="212" t="s">
        <v>40</v>
      </c>
      <c r="C3" s="212"/>
      <c r="D3" s="212"/>
      <c r="E3" s="212"/>
      <c r="F3" s="212"/>
      <c r="G3" s="212"/>
    </row>
    <row r="4" spans="2:7" ht="12.75" customHeight="1" x14ac:dyDescent="0.2">
      <c r="B4" s="199" t="s">
        <v>41</v>
      </c>
      <c r="C4" s="199"/>
      <c r="D4" s="199"/>
      <c r="E4" s="199"/>
      <c r="F4" s="199"/>
      <c r="G4" s="199"/>
    </row>
    <row r="5" spans="2:7" ht="10.15" customHeight="1" x14ac:dyDescent="0.2">
      <c r="B5" s="199" t="s">
        <v>42</v>
      </c>
      <c r="C5" s="199"/>
      <c r="D5" s="199"/>
      <c r="E5" s="199"/>
      <c r="F5" s="199"/>
      <c r="G5" s="199"/>
    </row>
    <row r="6" spans="2:7" ht="10.15" customHeight="1" x14ac:dyDescent="0.2">
      <c r="B6" s="62" t="s">
        <v>29</v>
      </c>
      <c r="C6" s="59" t="s">
        <v>718</v>
      </c>
      <c r="D6" s="28" t="s">
        <v>75</v>
      </c>
      <c r="E6" s="28">
        <v>11</v>
      </c>
      <c r="F6" s="28">
        <v>322303.291077681</v>
      </c>
      <c r="G6" s="50">
        <f t="shared" ref="G6:G45" si="0">F6/$F$85</f>
        <v>1.6222066931785128E-2</v>
      </c>
    </row>
    <row r="7" spans="2:7" x14ac:dyDescent="0.2">
      <c r="B7" s="61" t="s">
        <v>29</v>
      </c>
      <c r="C7" s="36" t="s">
        <v>220</v>
      </c>
      <c r="D7" s="37" t="s">
        <v>78</v>
      </c>
      <c r="E7" s="37">
        <v>20</v>
      </c>
      <c r="F7" s="37">
        <v>202923.06809399754</v>
      </c>
      <c r="G7" s="52">
        <f t="shared" si="0"/>
        <v>1.0213459445658058E-2</v>
      </c>
    </row>
    <row r="8" spans="2:7" x14ac:dyDescent="0.2">
      <c r="B8" s="60" t="s">
        <v>29</v>
      </c>
      <c r="C8" s="55" t="s">
        <v>223</v>
      </c>
      <c r="D8" s="28" t="s">
        <v>78</v>
      </c>
      <c r="E8" s="28">
        <v>20</v>
      </c>
      <c r="F8" s="28">
        <v>201452.05479452055</v>
      </c>
      <c r="G8" s="50">
        <f t="shared" si="0"/>
        <v>1.0139420871239931E-2</v>
      </c>
    </row>
    <row r="9" spans="2:7" x14ac:dyDescent="0.2">
      <c r="B9" s="61" t="s">
        <v>29</v>
      </c>
      <c r="C9" s="36" t="s">
        <v>224</v>
      </c>
      <c r="D9" s="37" t="s">
        <v>78</v>
      </c>
      <c r="E9" s="37">
        <v>20</v>
      </c>
      <c r="F9" s="37">
        <v>201304.90045829871</v>
      </c>
      <c r="G9" s="52">
        <f t="shared" si="0"/>
        <v>1.0132014345903155E-2</v>
      </c>
    </row>
    <row r="10" spans="2:7" x14ac:dyDescent="0.2">
      <c r="B10" s="60" t="s">
        <v>29</v>
      </c>
      <c r="C10" s="55" t="s">
        <v>226</v>
      </c>
      <c r="D10" s="28" t="s">
        <v>78</v>
      </c>
      <c r="E10" s="28">
        <v>99</v>
      </c>
      <c r="F10" s="28">
        <v>1015051.2609848432</v>
      </c>
      <c r="G10" s="50">
        <f t="shared" si="0"/>
        <v>5.1089237841261632E-2</v>
      </c>
    </row>
    <row r="11" spans="2:7" x14ac:dyDescent="0.2">
      <c r="B11" s="61" t="s">
        <v>29</v>
      </c>
      <c r="C11" s="36" t="s">
        <v>227</v>
      </c>
      <c r="D11" s="37" t="s">
        <v>78</v>
      </c>
      <c r="E11" s="37">
        <v>28</v>
      </c>
      <c r="F11" s="37">
        <v>286934.4453755322</v>
      </c>
      <c r="G11" s="52">
        <f t="shared" si="0"/>
        <v>1.4441893417696024E-2</v>
      </c>
    </row>
    <row r="12" spans="2:7" x14ac:dyDescent="0.2">
      <c r="B12" s="60" t="s">
        <v>29</v>
      </c>
      <c r="C12" s="55" t="s">
        <v>228</v>
      </c>
      <c r="D12" s="28" t="s">
        <v>78</v>
      </c>
      <c r="E12" s="28">
        <v>24</v>
      </c>
      <c r="F12" s="28">
        <v>244934.67179333436</v>
      </c>
      <c r="G12" s="50">
        <f t="shared" si="0"/>
        <v>1.2327974146527233E-2</v>
      </c>
    </row>
    <row r="13" spans="2:7" x14ac:dyDescent="0.2">
      <c r="B13" s="61" t="s">
        <v>29</v>
      </c>
      <c r="C13" s="36" t="s">
        <v>726</v>
      </c>
      <c r="D13" s="37" t="s">
        <v>78</v>
      </c>
      <c r="E13" s="37">
        <v>10</v>
      </c>
      <c r="F13" s="37">
        <v>102253.72892289043</v>
      </c>
      <c r="G13" s="52">
        <f t="shared" si="0"/>
        <v>5.146602223841233E-3</v>
      </c>
    </row>
    <row r="14" spans="2:7" x14ac:dyDescent="0.2">
      <c r="B14" s="60" t="s">
        <v>29</v>
      </c>
      <c r="C14" s="55" t="s">
        <v>230</v>
      </c>
      <c r="D14" s="28" t="s">
        <v>584</v>
      </c>
      <c r="E14" s="28">
        <v>24</v>
      </c>
      <c r="F14" s="28">
        <v>244285.64598142265</v>
      </c>
      <c r="G14" s="50">
        <f t="shared" si="0"/>
        <v>1.2295307585394445E-2</v>
      </c>
    </row>
    <row r="15" spans="2:7" x14ac:dyDescent="0.2">
      <c r="B15" s="61" t="s">
        <v>29</v>
      </c>
      <c r="C15" s="36" t="s">
        <v>231</v>
      </c>
      <c r="D15" s="37" t="s">
        <v>75</v>
      </c>
      <c r="E15" s="37">
        <v>28</v>
      </c>
      <c r="F15" s="37">
        <v>284313.68454597826</v>
      </c>
      <c r="G15" s="52">
        <f t="shared" si="0"/>
        <v>1.4309986115579839E-2</v>
      </c>
    </row>
    <row r="16" spans="2:7" x14ac:dyDescent="0.2">
      <c r="B16" s="60" t="s">
        <v>29</v>
      </c>
      <c r="C16" s="55" t="s">
        <v>729</v>
      </c>
      <c r="D16" s="28" t="s">
        <v>75</v>
      </c>
      <c r="E16" s="28">
        <v>63</v>
      </c>
      <c r="F16" s="28">
        <v>637949.76009854092</v>
      </c>
      <c r="G16" s="50">
        <f t="shared" si="0"/>
        <v>3.2109084809005352E-2</v>
      </c>
    </row>
    <row r="17" spans="2:7" x14ac:dyDescent="0.2">
      <c r="B17" s="61" t="s">
        <v>29</v>
      </c>
      <c r="C17" s="36" t="s">
        <v>797</v>
      </c>
      <c r="D17" s="37" t="s">
        <v>78</v>
      </c>
      <c r="E17" s="37">
        <v>10</v>
      </c>
      <c r="F17" s="37">
        <v>101551.81047933013</v>
      </c>
      <c r="G17" s="52">
        <f t="shared" si="0"/>
        <v>5.1112734875630016E-3</v>
      </c>
    </row>
    <row r="18" spans="2:7" x14ac:dyDescent="0.2">
      <c r="B18" s="60" t="s">
        <v>29</v>
      </c>
      <c r="C18" s="55" t="s">
        <v>798</v>
      </c>
      <c r="D18" s="28" t="s">
        <v>78</v>
      </c>
      <c r="E18" s="28">
        <v>24</v>
      </c>
      <c r="F18" s="28">
        <v>242472.65453802125</v>
      </c>
      <c r="G18" s="50">
        <f t="shared" si="0"/>
        <v>1.2204056675596807E-2</v>
      </c>
    </row>
    <row r="19" spans="2:7" x14ac:dyDescent="0.2">
      <c r="B19" s="61" t="s">
        <v>29</v>
      </c>
      <c r="C19" s="36" t="s">
        <v>730</v>
      </c>
      <c r="D19" s="37" t="s">
        <v>78</v>
      </c>
      <c r="E19" s="37">
        <v>14</v>
      </c>
      <c r="F19" s="37">
        <v>141103.87714411804</v>
      </c>
      <c r="G19" s="52">
        <f t="shared" si="0"/>
        <v>7.1019955511859127E-3</v>
      </c>
    </row>
    <row r="20" spans="2:7" x14ac:dyDescent="0.2">
      <c r="B20" s="60" t="s">
        <v>29</v>
      </c>
      <c r="C20" s="55" t="s">
        <v>234</v>
      </c>
      <c r="D20" s="28" t="s">
        <v>78</v>
      </c>
      <c r="E20" s="28">
        <v>13</v>
      </c>
      <c r="F20" s="28">
        <v>130243.21312492527</v>
      </c>
      <c r="G20" s="50">
        <f t="shared" si="0"/>
        <v>6.5553600574747659E-3</v>
      </c>
    </row>
    <row r="21" spans="2:7" x14ac:dyDescent="0.2">
      <c r="B21" s="61" t="s">
        <v>29</v>
      </c>
      <c r="C21" s="36" t="s">
        <v>236</v>
      </c>
      <c r="D21" s="37" t="s">
        <v>78</v>
      </c>
      <c r="E21" s="37">
        <v>68</v>
      </c>
      <c r="F21" s="37">
        <v>715979.97538159858</v>
      </c>
      <c r="G21" s="52">
        <f t="shared" si="0"/>
        <v>3.6036476834047627E-2</v>
      </c>
    </row>
    <row r="22" spans="2:7" x14ac:dyDescent="0.2">
      <c r="B22" s="60" t="s">
        <v>29</v>
      </c>
      <c r="C22" s="55" t="s">
        <v>237</v>
      </c>
      <c r="D22" s="28" t="s">
        <v>78</v>
      </c>
      <c r="E22" s="28">
        <v>7</v>
      </c>
      <c r="F22" s="28">
        <v>73759.415399575693</v>
      </c>
      <c r="G22" s="50">
        <f t="shared" si="0"/>
        <v>3.7124354810664155E-3</v>
      </c>
    </row>
    <row r="23" spans="2:7" x14ac:dyDescent="0.2">
      <c r="B23" s="61" t="s">
        <v>29</v>
      </c>
      <c r="C23" s="36" t="s">
        <v>238</v>
      </c>
      <c r="D23" s="37" t="s">
        <v>78</v>
      </c>
      <c r="E23" s="37">
        <v>5</v>
      </c>
      <c r="F23" s="37">
        <v>52716.865008892091</v>
      </c>
      <c r="G23" s="52">
        <f t="shared" si="0"/>
        <v>2.6533285147312246E-3</v>
      </c>
    </row>
    <row r="24" spans="2:7" x14ac:dyDescent="0.2">
      <c r="B24" s="60" t="s">
        <v>29</v>
      </c>
      <c r="C24" s="55" t="s">
        <v>239</v>
      </c>
      <c r="D24" s="28" t="s">
        <v>78</v>
      </c>
      <c r="E24" s="28">
        <v>7</v>
      </c>
      <c r="F24" s="28">
        <v>73384.280122599128</v>
      </c>
      <c r="G24" s="50">
        <f t="shared" si="0"/>
        <v>3.6935542913918091E-3</v>
      </c>
    </row>
    <row r="25" spans="2:7" x14ac:dyDescent="0.2">
      <c r="B25" s="61" t="s">
        <v>29</v>
      </c>
      <c r="C25" s="36" t="s">
        <v>240</v>
      </c>
      <c r="D25" s="37" t="s">
        <v>78</v>
      </c>
      <c r="E25" s="37">
        <v>77</v>
      </c>
      <c r="F25" s="37">
        <v>799396.98051809461</v>
      </c>
      <c r="G25" s="52">
        <f t="shared" si="0"/>
        <v>4.0234995055964132E-2</v>
      </c>
    </row>
    <row r="26" spans="2:7" x14ac:dyDescent="0.2">
      <c r="B26" s="60" t="s">
        <v>29</v>
      </c>
      <c r="C26" s="55" t="s">
        <v>799</v>
      </c>
      <c r="D26" s="28" t="s">
        <v>78</v>
      </c>
      <c r="E26" s="28">
        <v>6</v>
      </c>
      <c r="F26" s="28">
        <v>62190.726245596132</v>
      </c>
      <c r="G26" s="50">
        <f t="shared" si="0"/>
        <v>3.1301638910327858E-3</v>
      </c>
    </row>
    <row r="27" spans="2:7" x14ac:dyDescent="0.2">
      <c r="B27" s="61" t="s">
        <v>29</v>
      </c>
      <c r="C27" s="36" t="s">
        <v>242</v>
      </c>
      <c r="D27" s="37" t="s">
        <v>78</v>
      </c>
      <c r="E27" s="37">
        <v>20</v>
      </c>
      <c r="F27" s="37">
        <v>205973.41528819667</v>
      </c>
      <c r="G27" s="52">
        <f t="shared" si="0"/>
        <v>1.0366988552307964E-2</v>
      </c>
    </row>
    <row r="28" spans="2:7" x14ac:dyDescent="0.2">
      <c r="B28" s="60" t="s">
        <v>29</v>
      </c>
      <c r="C28" s="55" t="s">
        <v>243</v>
      </c>
      <c r="D28" s="28" t="s">
        <v>78</v>
      </c>
      <c r="E28" s="28">
        <v>10</v>
      </c>
      <c r="F28" s="28">
        <v>103009.98296239591</v>
      </c>
      <c r="G28" s="50">
        <f t="shared" si="0"/>
        <v>5.1846657620858178E-3</v>
      </c>
    </row>
    <row r="29" spans="2:7" x14ac:dyDescent="0.2">
      <c r="B29" s="61" t="s">
        <v>29</v>
      </c>
      <c r="C29" s="36" t="s">
        <v>247</v>
      </c>
      <c r="D29" s="37" t="s">
        <v>78</v>
      </c>
      <c r="E29" s="37">
        <v>23</v>
      </c>
      <c r="F29" s="37">
        <v>232011.77256329069</v>
      </c>
      <c r="G29" s="52">
        <f t="shared" si="0"/>
        <v>1.1677542884837272E-2</v>
      </c>
    </row>
    <row r="30" spans="2:7" x14ac:dyDescent="0.2">
      <c r="B30" s="60" t="s">
        <v>29</v>
      </c>
      <c r="C30" s="55" t="s">
        <v>688</v>
      </c>
      <c r="D30" s="28" t="s">
        <v>78</v>
      </c>
      <c r="E30" s="28">
        <v>10</v>
      </c>
      <c r="F30" s="28">
        <v>104292.66067969106</v>
      </c>
      <c r="G30" s="50">
        <f t="shared" si="0"/>
        <v>5.2492250897684398E-3</v>
      </c>
    </row>
    <row r="31" spans="2:7" x14ac:dyDescent="0.2">
      <c r="B31" s="61" t="s">
        <v>29</v>
      </c>
      <c r="C31" s="36" t="s">
        <v>644</v>
      </c>
      <c r="D31" s="37" t="s">
        <v>78</v>
      </c>
      <c r="E31" s="37">
        <v>12</v>
      </c>
      <c r="F31" s="37">
        <v>123431.73505174064</v>
      </c>
      <c r="G31" s="52">
        <f t="shared" si="0"/>
        <v>6.2125269053895883E-3</v>
      </c>
    </row>
    <row r="32" spans="2:7" x14ac:dyDescent="0.2">
      <c r="B32" s="60" t="s">
        <v>29</v>
      </c>
      <c r="C32" s="55" t="s">
        <v>800</v>
      </c>
      <c r="D32" s="28" t="s">
        <v>78</v>
      </c>
      <c r="E32" s="28">
        <v>300</v>
      </c>
      <c r="F32" s="28">
        <v>3053628.8217131509</v>
      </c>
      <c r="G32" s="50">
        <f t="shared" si="0"/>
        <v>0.1536942764841944</v>
      </c>
    </row>
    <row r="33" spans="2:7" x14ac:dyDescent="0.2">
      <c r="B33" s="61" t="s">
        <v>29</v>
      </c>
      <c r="C33" s="36" t="s">
        <v>692</v>
      </c>
      <c r="D33" s="37" t="s">
        <v>78</v>
      </c>
      <c r="E33" s="37">
        <v>25</v>
      </c>
      <c r="F33" s="37">
        <v>253374.64028549948</v>
      </c>
      <c r="G33" s="52">
        <f t="shared" si="0"/>
        <v>1.2752771961418493E-2</v>
      </c>
    </row>
    <row r="34" spans="2:7" x14ac:dyDescent="0.2">
      <c r="B34" s="60" t="s">
        <v>29</v>
      </c>
      <c r="C34" s="55" t="s">
        <v>224</v>
      </c>
      <c r="D34" s="28" t="s">
        <v>78</v>
      </c>
      <c r="E34" s="28">
        <v>15</v>
      </c>
      <c r="F34" s="28">
        <v>151040.92490160081</v>
      </c>
      <c r="G34" s="50">
        <f t="shared" si="0"/>
        <v>7.6021438844133841E-3</v>
      </c>
    </row>
    <row r="35" spans="2:7" x14ac:dyDescent="0.2">
      <c r="B35" s="61" t="s">
        <v>29</v>
      </c>
      <c r="C35" s="36" t="s">
        <v>226</v>
      </c>
      <c r="D35" s="37" t="s">
        <v>78</v>
      </c>
      <c r="E35" s="37">
        <v>11</v>
      </c>
      <c r="F35" s="37">
        <v>112783.47344276035</v>
      </c>
      <c r="G35" s="52">
        <f t="shared" si="0"/>
        <v>5.6765819823624032E-3</v>
      </c>
    </row>
    <row r="36" spans="2:7" x14ac:dyDescent="0.2">
      <c r="B36" s="60" t="s">
        <v>29</v>
      </c>
      <c r="C36" s="55" t="s">
        <v>227</v>
      </c>
      <c r="D36" s="28" t="s">
        <v>78</v>
      </c>
      <c r="E36" s="28">
        <v>7</v>
      </c>
      <c r="F36" s="28">
        <v>71733.611343883051</v>
      </c>
      <c r="G36" s="50">
        <f t="shared" si="0"/>
        <v>3.6104733544240061E-3</v>
      </c>
    </row>
    <row r="37" spans="2:7" x14ac:dyDescent="0.2">
      <c r="B37" s="61" t="s">
        <v>29</v>
      </c>
      <c r="C37" s="36" t="s">
        <v>228</v>
      </c>
      <c r="D37" s="37" t="s">
        <v>78</v>
      </c>
      <c r="E37" s="37">
        <v>6</v>
      </c>
      <c r="F37" s="37">
        <v>61233.66794833359</v>
      </c>
      <c r="G37" s="52">
        <f t="shared" si="0"/>
        <v>3.0819935366318083E-3</v>
      </c>
    </row>
    <row r="38" spans="2:7" x14ac:dyDescent="0.2">
      <c r="B38" s="60" t="s">
        <v>29</v>
      </c>
      <c r="C38" s="55" t="s">
        <v>230</v>
      </c>
      <c r="D38" s="28" t="s">
        <v>78</v>
      </c>
      <c r="E38" s="28">
        <v>6</v>
      </c>
      <c r="F38" s="28">
        <v>61071.411495355664</v>
      </c>
      <c r="G38" s="50">
        <f t="shared" si="0"/>
        <v>3.0738268963486112E-3</v>
      </c>
    </row>
    <row r="39" spans="2:7" x14ac:dyDescent="0.2">
      <c r="B39" s="61" t="s">
        <v>29</v>
      </c>
      <c r="C39" s="36" t="s">
        <v>231</v>
      </c>
      <c r="D39" s="37" t="s">
        <v>75</v>
      </c>
      <c r="E39" s="37">
        <v>7</v>
      </c>
      <c r="F39" s="37">
        <v>71078.421136494566</v>
      </c>
      <c r="G39" s="52">
        <f t="shared" si="0"/>
        <v>3.5774965288949598E-3</v>
      </c>
    </row>
    <row r="40" spans="2:7" x14ac:dyDescent="0.2">
      <c r="B40" s="60" t="s">
        <v>29</v>
      </c>
      <c r="C40" s="55" t="s">
        <v>729</v>
      </c>
      <c r="D40" s="28" t="s">
        <v>75</v>
      </c>
      <c r="E40" s="28">
        <v>7</v>
      </c>
      <c r="F40" s="28">
        <v>70883.306677615648</v>
      </c>
      <c r="G40" s="50">
        <f t="shared" si="0"/>
        <v>3.5676760898894827E-3</v>
      </c>
    </row>
    <row r="41" spans="2:7" x14ac:dyDescent="0.2">
      <c r="B41" s="61" t="s">
        <v>29</v>
      </c>
      <c r="C41" s="36" t="s">
        <v>798</v>
      </c>
      <c r="D41" s="37" t="s">
        <v>78</v>
      </c>
      <c r="E41" s="37">
        <v>6</v>
      </c>
      <c r="F41" s="37">
        <v>60618.163634505312</v>
      </c>
      <c r="G41" s="52">
        <f t="shared" si="0"/>
        <v>3.0510141688992018E-3</v>
      </c>
    </row>
    <row r="42" spans="2:7" x14ac:dyDescent="0.2">
      <c r="B42" s="60" t="s">
        <v>29</v>
      </c>
      <c r="C42" s="55" t="s">
        <v>234</v>
      </c>
      <c r="D42" s="28" t="s">
        <v>78</v>
      </c>
      <c r="E42" s="28">
        <v>5</v>
      </c>
      <c r="F42" s="28">
        <v>50093.124757980673</v>
      </c>
      <c r="G42" s="50">
        <f t="shared" si="0"/>
        <v>2.5212712533250873E-3</v>
      </c>
    </row>
    <row r="43" spans="2:7" x14ac:dyDescent="0.2">
      <c r="B43" s="61" t="s">
        <v>29</v>
      </c>
      <c r="C43" s="36" t="s">
        <v>236</v>
      </c>
      <c r="D43" s="37" t="s">
        <v>78</v>
      </c>
      <c r="E43" s="37">
        <v>13</v>
      </c>
      <c r="F43" s="37">
        <v>136887.99258162838</v>
      </c>
      <c r="G43" s="52">
        <f t="shared" si="0"/>
        <v>6.8898029877134418E-3</v>
      </c>
    </row>
    <row r="44" spans="2:7" x14ac:dyDescent="0.2">
      <c r="B44" s="60" t="s">
        <v>29</v>
      </c>
      <c r="C44" s="55" t="s">
        <v>240</v>
      </c>
      <c r="D44" s="28" t="s">
        <v>78</v>
      </c>
      <c r="E44" s="28">
        <v>14</v>
      </c>
      <c r="F44" s="28">
        <v>145309.69683724185</v>
      </c>
      <c r="G44" s="50">
        <f t="shared" si="0"/>
        <v>7.3136815328485394E-3</v>
      </c>
    </row>
    <row r="45" spans="2:7" x14ac:dyDescent="0.2">
      <c r="B45" s="61" t="s">
        <v>29</v>
      </c>
      <c r="C45" s="36" t="s">
        <v>801</v>
      </c>
      <c r="D45" s="37" t="s">
        <v>78</v>
      </c>
      <c r="E45" s="37">
        <v>65</v>
      </c>
      <c r="F45" s="37">
        <v>654872.55525642529</v>
      </c>
      <c r="G45" s="52">
        <f t="shared" si="0"/>
        <v>3.2960837562773924E-2</v>
      </c>
    </row>
    <row r="46" spans="2:7" ht="10.15" customHeight="1" x14ac:dyDescent="0.2">
      <c r="B46" s="205" t="s">
        <v>71</v>
      </c>
      <c r="C46" s="205"/>
      <c r="D46" s="31"/>
      <c r="E46" s="32"/>
      <c r="F46" s="44">
        <f>SUM(F6:F45)</f>
        <v>11859835.688647583</v>
      </c>
      <c r="G46" s="43">
        <f>SUM(G6:G45)</f>
        <v>0.59692548499247322</v>
      </c>
    </row>
    <row r="47" spans="2:7" ht="10.15" customHeight="1" x14ac:dyDescent="0.2">
      <c r="B47" s="48"/>
      <c r="C47" s="49"/>
      <c r="D47" s="31"/>
      <c r="E47" s="32"/>
      <c r="F47" s="44"/>
      <c r="G47" s="43"/>
    </row>
    <row r="48" spans="2:7" x14ac:dyDescent="0.2">
      <c r="B48" s="183" t="s">
        <v>91</v>
      </c>
      <c r="C48" s="183"/>
      <c r="D48" s="183"/>
      <c r="E48" s="183"/>
      <c r="F48" s="183"/>
      <c r="G48" s="78"/>
    </row>
    <row r="49" spans="2:7" x14ac:dyDescent="0.2">
      <c r="B49" s="158" t="s">
        <v>802</v>
      </c>
      <c r="C49" s="158" t="s">
        <v>803</v>
      </c>
      <c r="D49" s="159" t="s">
        <v>78</v>
      </c>
      <c r="E49" s="160">
        <v>895500</v>
      </c>
      <c r="F49" s="160">
        <v>895561.17</v>
      </c>
      <c r="G49" s="161">
        <v>4.5075100513777631E-2</v>
      </c>
    </row>
    <row r="50" spans="2:7" ht="22.5" x14ac:dyDescent="0.2">
      <c r="B50" s="98" t="s">
        <v>94</v>
      </c>
      <c r="C50" s="100"/>
      <c r="D50" s="100"/>
      <c r="E50" s="100"/>
      <c r="F50" s="162">
        <f>SUM(F49:F49)</f>
        <v>895561.17</v>
      </c>
      <c r="G50" s="163">
        <f>SUM(G49:G49)</f>
        <v>4.5075100513777631E-2</v>
      </c>
    </row>
    <row r="51" spans="2:7" ht="10.15" customHeight="1" x14ac:dyDescent="0.2">
      <c r="B51" s="48"/>
      <c r="C51" s="49"/>
      <c r="D51" s="31"/>
      <c r="E51" s="31"/>
      <c r="F51" s="32"/>
      <c r="G51" s="32"/>
    </row>
    <row r="52" spans="2:7" ht="10.15" customHeight="1" x14ac:dyDescent="0.2">
      <c r="B52" s="199" t="s">
        <v>44</v>
      </c>
      <c r="C52" s="199"/>
      <c r="D52" s="199"/>
      <c r="E52" s="199"/>
      <c r="F52" s="199"/>
      <c r="G52" s="199"/>
    </row>
    <row r="53" spans="2:7" ht="10.15" customHeight="1" x14ac:dyDescent="0.2">
      <c r="B53" s="55" t="s">
        <v>804</v>
      </c>
      <c r="C53" s="55" t="s">
        <v>54</v>
      </c>
      <c r="D53" s="28" t="s">
        <v>78</v>
      </c>
      <c r="E53" s="164">
        <f>349.813+655.5268+524.1992-1382.3694-128.5518+211.1668+371.605-599.2279+310.478-310.2007</f>
        <v>2.4390000000000214</v>
      </c>
      <c r="F53" s="28">
        <v>292.57000110000257</v>
      </c>
      <c r="G53" s="50">
        <f>F53/$F$85</f>
        <v>1.472554041942065E-5</v>
      </c>
    </row>
    <row r="54" spans="2:7" x14ac:dyDescent="0.2">
      <c r="B54" s="36" t="s">
        <v>805</v>
      </c>
      <c r="C54" s="36" t="s">
        <v>54</v>
      </c>
      <c r="D54" s="37" t="s">
        <v>78</v>
      </c>
      <c r="E54" s="165">
        <v>2.0892999999998807</v>
      </c>
      <c r="F54" s="37">
        <v>275.82896813998428</v>
      </c>
      <c r="G54" s="52">
        <f>F54/$F$85</f>
        <v>1.3882936062894909E-5</v>
      </c>
    </row>
    <row r="55" spans="2:7" ht="22.5" x14ac:dyDescent="0.2">
      <c r="B55" s="55" t="s">
        <v>806</v>
      </c>
      <c r="C55" s="55" t="s">
        <v>54</v>
      </c>
      <c r="D55" s="28" t="s">
        <v>78</v>
      </c>
      <c r="E55" s="164">
        <v>927.45339999999999</v>
      </c>
      <c r="F55" s="28">
        <v>168448.81652034001</v>
      </c>
      <c r="G55" s="50">
        <v>5.3032244827405772E-3</v>
      </c>
    </row>
    <row r="56" spans="2:7" ht="22.5" x14ac:dyDescent="0.2">
      <c r="B56" s="36" t="s">
        <v>807</v>
      </c>
      <c r="C56" s="36" t="s">
        <v>54</v>
      </c>
      <c r="D56" s="37" t="s">
        <v>78</v>
      </c>
      <c r="E56" s="165">
        <v>575.76509999999996</v>
      </c>
      <c r="F56" s="37">
        <v>105365.53148859</v>
      </c>
      <c r="G56" s="52">
        <f>F56/$F$85</f>
        <v>5.3032244827405772E-3</v>
      </c>
    </row>
    <row r="57" spans="2:7" ht="22.5" x14ac:dyDescent="0.2">
      <c r="B57" s="55" t="s">
        <v>808</v>
      </c>
      <c r="C57" s="55" t="s">
        <v>54</v>
      </c>
      <c r="D57" s="28" t="s">
        <v>78</v>
      </c>
      <c r="E57" s="164">
        <v>723.00549999999998</v>
      </c>
      <c r="F57" s="28">
        <v>112377.39556995001</v>
      </c>
      <c r="G57" s="50">
        <v>5.6561433997769752E-3</v>
      </c>
    </row>
    <row r="58" spans="2:7" ht="22.5" x14ac:dyDescent="0.2">
      <c r="B58" s="36" t="s">
        <v>809</v>
      </c>
      <c r="C58" s="36" t="s">
        <v>54</v>
      </c>
      <c r="D58" s="37" t="s">
        <v>78</v>
      </c>
      <c r="E58" s="165">
        <v>1.7077000000000453</v>
      </c>
      <c r="F58" s="37">
        <v>239.71975366000635</v>
      </c>
      <c r="G58" s="52">
        <f>F58/$F$85</f>
        <v>1.2065498542509161E-5</v>
      </c>
    </row>
    <row r="59" spans="2:7" ht="22.5" x14ac:dyDescent="0.2">
      <c r="B59" s="55" t="s">
        <v>810</v>
      </c>
      <c r="C59" s="55" t="s">
        <v>54</v>
      </c>
      <c r="D59" s="28" t="s">
        <v>78</v>
      </c>
      <c r="E59" s="164">
        <v>1278.0064</v>
      </c>
      <c r="F59" s="28">
        <v>535055.39925024007</v>
      </c>
      <c r="G59" s="50">
        <v>2.6930238502462081E-2</v>
      </c>
    </row>
    <row r="60" spans="2:7" ht="10.15" customHeight="1" x14ac:dyDescent="0.2">
      <c r="B60" s="200" t="s">
        <v>56</v>
      </c>
      <c r="C60" s="200"/>
      <c r="D60" s="29"/>
      <c r="E60" s="29"/>
      <c r="F60" s="40">
        <f>SUM(F53:F59)</f>
        <v>922055.26155202009</v>
      </c>
      <c r="G60" s="43">
        <v>4.6408592719260962E-2</v>
      </c>
    </row>
    <row r="61" spans="2:7" ht="10.15" customHeight="1" x14ac:dyDescent="0.2">
      <c r="B61" s="196" t="s">
        <v>58</v>
      </c>
      <c r="C61" s="196"/>
      <c r="D61" s="41"/>
      <c r="E61" s="41"/>
      <c r="F61" s="34">
        <f>F46+F50+F60</f>
        <v>13677452.120199604</v>
      </c>
      <c r="G61" s="35">
        <f>G46+G50+G60</f>
        <v>0.68840917822551184</v>
      </c>
    </row>
    <row r="62" spans="2:7" ht="10.15" customHeight="1" x14ac:dyDescent="0.2">
      <c r="B62" s="212" t="s">
        <v>57</v>
      </c>
      <c r="C62" s="212"/>
      <c r="D62" s="212"/>
      <c r="E62" s="212"/>
      <c r="F62" s="212"/>
      <c r="G62" s="212"/>
    </row>
    <row r="63" spans="2:7" ht="10.15" customHeight="1" x14ac:dyDescent="0.2">
      <c r="B63" s="199" t="s">
        <v>50</v>
      </c>
      <c r="C63" s="199"/>
      <c r="D63" s="199"/>
      <c r="E63" s="199"/>
      <c r="F63" s="199"/>
      <c r="G63" s="199"/>
    </row>
    <row r="64" spans="2:7" ht="10.15" customHeight="1" x14ac:dyDescent="0.2">
      <c r="B64" s="55" t="s">
        <v>272</v>
      </c>
      <c r="C64" s="55" t="s">
        <v>54</v>
      </c>
      <c r="D64" s="28" t="s">
        <v>105</v>
      </c>
      <c r="E64" s="28">
        <v>27</v>
      </c>
      <c r="F64" s="28">
        <v>856588.76910899987</v>
      </c>
      <c r="G64" s="50">
        <v>4.3113554003866905E-2</v>
      </c>
    </row>
    <row r="65" spans="2:7" ht="22.5" x14ac:dyDescent="0.2">
      <c r="B65" s="36" t="s">
        <v>811</v>
      </c>
      <c r="C65" s="36" t="s">
        <v>54</v>
      </c>
      <c r="D65" s="37" t="s">
        <v>105</v>
      </c>
      <c r="E65" s="37">
        <v>303</v>
      </c>
      <c r="F65" s="37">
        <v>413550.95167799998</v>
      </c>
      <c r="G65" s="52">
        <v>2.0814715218675957E-2</v>
      </c>
    </row>
    <row r="66" spans="2:7" ht="22.5" x14ac:dyDescent="0.2">
      <c r="B66" s="55" t="s">
        <v>812</v>
      </c>
      <c r="C66" s="55" t="s">
        <v>54</v>
      </c>
      <c r="D66" s="28" t="s">
        <v>75</v>
      </c>
      <c r="E66" s="28">
        <v>16</v>
      </c>
      <c r="F66" s="28">
        <v>49161.5628</v>
      </c>
      <c r="G66" s="50">
        <v>2.474384172579067E-3</v>
      </c>
    </row>
    <row r="67" spans="2:7" ht="22.5" x14ac:dyDescent="0.2">
      <c r="B67" s="36" t="s">
        <v>637</v>
      </c>
      <c r="C67" s="36" t="s">
        <v>54</v>
      </c>
      <c r="D67" s="37" t="s">
        <v>105</v>
      </c>
      <c r="E67" s="37">
        <v>52</v>
      </c>
      <c r="F67" s="37">
        <v>476109.34019999998</v>
      </c>
      <c r="G67" s="52">
        <v>2.3963384170690816E-2</v>
      </c>
    </row>
    <row r="68" spans="2:7" ht="22.5" x14ac:dyDescent="0.2">
      <c r="B68" s="55" t="s">
        <v>486</v>
      </c>
      <c r="C68" s="55" t="s">
        <v>54</v>
      </c>
      <c r="D68" s="28" t="s">
        <v>105</v>
      </c>
      <c r="E68" s="28">
        <v>26</v>
      </c>
      <c r="F68" s="28">
        <v>108755.008128</v>
      </c>
      <c r="G68" s="50">
        <v>5.4738225449706612E-3</v>
      </c>
    </row>
    <row r="69" spans="2:7" ht="22.5" x14ac:dyDescent="0.2">
      <c r="B69" s="36" t="s">
        <v>813</v>
      </c>
      <c r="C69" s="36" t="s">
        <v>54</v>
      </c>
      <c r="D69" s="37" t="s">
        <v>105</v>
      </c>
      <c r="E69" s="37">
        <v>57</v>
      </c>
      <c r="F69" s="37">
        <v>394286.364252</v>
      </c>
      <c r="G69" s="52">
        <v>1.984509611986732E-2</v>
      </c>
    </row>
    <row r="70" spans="2:7" ht="22.5" x14ac:dyDescent="0.2">
      <c r="B70" s="55" t="s">
        <v>814</v>
      </c>
      <c r="C70" s="55" t="s">
        <v>54</v>
      </c>
      <c r="D70" s="28" t="s">
        <v>105</v>
      </c>
      <c r="E70" s="28">
        <v>27</v>
      </c>
      <c r="F70" s="28">
        <v>90140.463629999998</v>
      </c>
      <c r="G70" s="50">
        <v>4.5369212004588884E-3</v>
      </c>
    </row>
    <row r="71" spans="2:7" ht="22.5" x14ac:dyDescent="0.2">
      <c r="B71" s="36" t="s">
        <v>815</v>
      </c>
      <c r="C71" s="36" t="s">
        <v>54</v>
      </c>
      <c r="D71" s="37" t="s">
        <v>105</v>
      </c>
      <c r="E71" s="37">
        <v>148</v>
      </c>
      <c r="F71" s="37">
        <v>914047.50020399992</v>
      </c>
      <c r="G71" s="52">
        <v>4.6005548617145245E-2</v>
      </c>
    </row>
    <row r="72" spans="2:7" ht="22.5" x14ac:dyDescent="0.2">
      <c r="B72" s="55" t="s">
        <v>816</v>
      </c>
      <c r="C72" s="55" t="s">
        <v>54</v>
      </c>
      <c r="D72" s="28" t="s">
        <v>105</v>
      </c>
      <c r="E72" s="28">
        <v>80</v>
      </c>
      <c r="F72" s="28">
        <v>358654.11984</v>
      </c>
      <c r="G72" s="50">
        <v>1.8051665305529544E-2</v>
      </c>
    </row>
    <row r="73" spans="2:7" ht="22.5" x14ac:dyDescent="0.2">
      <c r="B73" s="36" t="s">
        <v>817</v>
      </c>
      <c r="C73" s="36" t="s">
        <v>54</v>
      </c>
      <c r="D73" s="37" t="s">
        <v>105</v>
      </c>
      <c r="E73" s="37">
        <v>73</v>
      </c>
      <c r="F73" s="37">
        <v>553705.85950199992</v>
      </c>
      <c r="G73" s="52">
        <v>2.786894754729069E-2</v>
      </c>
    </row>
    <row r="74" spans="2:7" ht="22.5" x14ac:dyDescent="0.2">
      <c r="B74" s="55" t="s">
        <v>818</v>
      </c>
      <c r="C74" s="55" t="s">
        <v>54</v>
      </c>
      <c r="D74" s="28" t="s">
        <v>105</v>
      </c>
      <c r="E74" s="28">
        <v>63</v>
      </c>
      <c r="F74" s="28">
        <v>235440.955827</v>
      </c>
      <c r="G74" s="50">
        <v>1.1850139448276776E-2</v>
      </c>
    </row>
    <row r="75" spans="2:7" ht="22.5" x14ac:dyDescent="0.2">
      <c r="B75" s="36" t="s">
        <v>390</v>
      </c>
      <c r="C75" s="36" t="s">
        <v>54</v>
      </c>
      <c r="D75" s="37" t="s">
        <v>105</v>
      </c>
      <c r="E75" s="37">
        <v>93</v>
      </c>
      <c r="F75" s="37">
        <v>643418.84924999997</v>
      </c>
      <c r="G75" s="52">
        <v>3.2384353268021755E-2</v>
      </c>
    </row>
    <row r="76" spans="2:7" ht="22.5" x14ac:dyDescent="0.2">
      <c r="B76" s="55" t="s">
        <v>819</v>
      </c>
      <c r="C76" s="55" t="s">
        <v>54</v>
      </c>
      <c r="D76" s="28" t="s">
        <v>105</v>
      </c>
      <c r="E76" s="28">
        <v>48</v>
      </c>
      <c r="F76" s="28">
        <v>176105.10801600001</v>
      </c>
      <c r="G76" s="50">
        <v>8.863666392336848E-3</v>
      </c>
    </row>
    <row r="77" spans="2:7" ht="22.5" x14ac:dyDescent="0.2">
      <c r="B77" s="36" t="s">
        <v>820</v>
      </c>
      <c r="C77" s="36" t="s">
        <v>54</v>
      </c>
      <c r="D77" s="37" t="s">
        <v>105</v>
      </c>
      <c r="E77" s="37">
        <v>19</v>
      </c>
      <c r="F77" s="37">
        <v>128900.45082599999</v>
      </c>
      <c r="G77" s="52">
        <v>6.4877765717033043E-3</v>
      </c>
    </row>
    <row r="78" spans="2:7" ht="22.5" x14ac:dyDescent="0.2">
      <c r="B78" s="55" t="s">
        <v>821</v>
      </c>
      <c r="C78" s="55" t="s">
        <v>54</v>
      </c>
      <c r="D78" s="28" t="s">
        <v>105</v>
      </c>
      <c r="E78" s="28">
        <v>4</v>
      </c>
      <c r="F78" s="28">
        <v>62208.637164</v>
      </c>
      <c r="G78" s="50">
        <v>3.1310653776920926E-3</v>
      </c>
    </row>
    <row r="79" spans="2:7" ht="22.5" x14ac:dyDescent="0.2">
      <c r="B79" s="36" t="s">
        <v>822</v>
      </c>
      <c r="C79" s="36" t="s">
        <v>54</v>
      </c>
      <c r="D79" s="37" t="s">
        <v>105</v>
      </c>
      <c r="E79" s="37">
        <v>14</v>
      </c>
      <c r="F79" s="37">
        <v>131497.08969600001</v>
      </c>
      <c r="G79" s="52">
        <v>6.6184697750087057E-3</v>
      </c>
    </row>
    <row r="80" spans="2:7" ht="10.15" customHeight="1" x14ac:dyDescent="0.2">
      <c r="B80" s="200" t="s">
        <v>56</v>
      </c>
      <c r="C80" s="200"/>
      <c r="D80" s="29"/>
      <c r="E80" s="29"/>
      <c r="F80" s="40">
        <f>SUM(F64:F79)</f>
        <v>5592571.0301220007</v>
      </c>
      <c r="G80" s="43">
        <f>SUM(G64:G79)</f>
        <v>0.28148350973411451</v>
      </c>
    </row>
    <row r="81" spans="2:7" ht="10.15" customHeight="1" x14ac:dyDescent="0.2">
      <c r="B81" s="196" t="s">
        <v>63</v>
      </c>
      <c r="C81" s="196"/>
      <c r="D81" s="41"/>
      <c r="E81" s="41"/>
      <c r="F81" s="34">
        <f>F80</f>
        <v>5592571.0301220007</v>
      </c>
      <c r="G81" s="35">
        <f>G80</f>
        <v>0.28148350973411451</v>
      </c>
    </row>
    <row r="82" spans="2:7" ht="10.15" customHeight="1" x14ac:dyDescent="0.2">
      <c r="B82" s="196" t="s">
        <v>55</v>
      </c>
      <c r="C82" s="196"/>
      <c r="D82" s="41"/>
      <c r="E82" s="41"/>
      <c r="F82" s="34">
        <f>F61+F81</f>
        <v>19270023.150321603</v>
      </c>
      <c r="G82" s="35">
        <f>G61+G81</f>
        <v>0.96989268795962635</v>
      </c>
    </row>
    <row r="83" spans="2:7" ht="10.15" customHeight="1" x14ac:dyDescent="0.2">
      <c r="B83" s="55" t="s">
        <v>31</v>
      </c>
      <c r="C83" s="55"/>
      <c r="D83" s="55"/>
      <c r="E83" s="55"/>
      <c r="F83" s="28">
        <v>72000</v>
      </c>
      <c r="G83" s="50">
        <v>3.6238811436989718E-3</v>
      </c>
    </row>
    <row r="84" spans="2:7" x14ac:dyDescent="0.2">
      <c r="B84" s="55" t="s">
        <v>32</v>
      </c>
      <c r="C84" s="55"/>
      <c r="D84" s="55"/>
      <c r="E84" s="55"/>
      <c r="F84" s="28">
        <v>526178.13580227864</v>
      </c>
      <c r="G84" s="50">
        <v>2.6483430896674369E-2</v>
      </c>
    </row>
    <row r="85" spans="2:7" x14ac:dyDescent="0.2">
      <c r="B85" s="196" t="s">
        <v>49</v>
      </c>
      <c r="C85" s="196"/>
      <c r="D85" s="41"/>
      <c r="E85" s="41"/>
      <c r="F85" s="34">
        <f>F82+F83+F84</f>
        <v>19868201.286123883</v>
      </c>
      <c r="G85" s="35">
        <f>G82+G83+G84</f>
        <v>0.99999999999999967</v>
      </c>
    </row>
    <row r="86" spans="2:7" x14ac:dyDescent="0.2">
      <c r="B86" s="25"/>
      <c r="C86" s="26"/>
      <c r="D86" s="26"/>
      <c r="E86" s="26"/>
      <c r="F86" s="26"/>
      <c r="G86" s="26"/>
    </row>
    <row r="88" spans="2:7" x14ac:dyDescent="0.2">
      <c r="B88" s="23"/>
    </row>
    <row r="89" spans="2:7" x14ac:dyDescent="0.2">
      <c r="B89" s="27" t="s">
        <v>27</v>
      </c>
    </row>
  </sheetData>
  <mergeCells count="14">
    <mergeCell ref="B82:C82"/>
    <mergeCell ref="B85:C85"/>
    <mergeCell ref="B60:C60"/>
    <mergeCell ref="B61:C61"/>
    <mergeCell ref="B62:G62"/>
    <mergeCell ref="B63:G63"/>
    <mergeCell ref="B80:C80"/>
    <mergeCell ref="B81:C81"/>
    <mergeCell ref="B52:G52"/>
    <mergeCell ref="B3:G3"/>
    <mergeCell ref="B4:G4"/>
    <mergeCell ref="B5:G5"/>
    <mergeCell ref="B46:C46"/>
    <mergeCell ref="B48:F48"/>
  </mergeCells>
  <hyperlinks>
    <hyperlink ref="B89" location="'2 Содржина'!A1" display="Содржина / Table of Contents" xr:uid="{1E258C34-CBFB-4864-86FC-C7515AD9E798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Наслов</vt:lpstr>
      <vt:lpstr>2 Содржина</vt:lpstr>
      <vt:lpstr>3 Кратенки</vt:lpstr>
      <vt:lpstr>4 САВАз</vt:lpstr>
      <vt:lpstr>5 КБПз </vt:lpstr>
      <vt:lpstr>6 ТРИГЛАВз</vt:lpstr>
      <vt:lpstr>7 САВАд</vt:lpstr>
      <vt:lpstr>8 КБПд</vt:lpstr>
      <vt:lpstr>9 ТРИГЛАВд</vt:lpstr>
      <vt:lpstr>10 ВФПд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Biljana_p</dc:creator>
  <cp:lastModifiedBy>Biljana Koteska</cp:lastModifiedBy>
  <cp:lastPrinted>2025-03-12T12:19:18Z</cp:lastPrinted>
  <dcterms:created xsi:type="dcterms:W3CDTF">2006-04-20T10:37:43Z</dcterms:created>
  <dcterms:modified xsi:type="dcterms:W3CDTF">2025-03-12T12:37:27Z</dcterms:modified>
</cp:coreProperties>
</file>